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H\OneDrive\เดสก์ท็อป\สสจ.แผนปฎิบัติการโครงการ4กค65\"/>
    </mc:Choice>
  </mc:AlternateContent>
  <xr:revisionPtr revIDLastSave="0" documentId="13_ncr:1_{92FFDA56-A5FC-4CD0-9304-D300DFAF951C}" xr6:coauthVersionLast="47" xr6:coauthVersionMax="47" xr10:uidLastSave="{00000000-0000-0000-0000-000000000000}"/>
  <bookViews>
    <workbookView xWindow="-120" yWindow="-120" windowWidth="20730" windowHeight="11160" tabRatio="1000" xr2:uid="{00000000-000D-0000-FFFF-FFFF00000000}"/>
  </bookViews>
  <sheets>
    <sheet name="แผนจังหวัด" sheetId="149" r:id="rId1"/>
    <sheet name="ภาพจังหวัดเดิม-รวมปรับ" sheetId="155" r:id="rId2"/>
    <sheet name="ภาพจังหวัดปรับ" sheetId="154" r:id="rId3"/>
    <sheet name="สรุปโครงการ ปรับ" sheetId="146" r:id="rId4"/>
    <sheet name="สรุปโครงการเงินบำรุง" sheetId="34" r:id="rId5"/>
    <sheet name="สรุปดำเนินการ2565" sheetId="109" r:id="rId6"/>
    <sheet name="ยุทธ1" sheetId="12" r:id="rId7"/>
    <sheet name="ยุทธ2" sheetId="117" r:id="rId8"/>
    <sheet name="ยุทธ3" sheetId="13" r:id="rId9"/>
    <sheet name="ยุทธ4" sheetId="8" r:id="rId10"/>
    <sheet name="ปฐมภูมิ 1" sheetId="123" r:id="rId11"/>
    <sheet name="ปฐมภูมิ 2" sheetId="124" r:id="rId12"/>
    <sheet name="ปฐมภูมิ 3" sheetId="125" r:id="rId13"/>
    <sheet name="ปฐมภูมิ 4" sheetId="126" r:id="rId14"/>
    <sheet name="ศพ2565" sheetId="141" r:id="rId15"/>
    <sheet name="ทะเบียนศูนย์แพทย์" sheetId="143" r:id="rId16"/>
    <sheet name="ยุทธ2งบสนับสนุน" sheetId="151" r:id="rId17"/>
    <sheet name="ยุทธ3งบสวัสดิการและสนับสนุน2565" sheetId="132" r:id="rId18"/>
    <sheet name="ยุทธ4งบสนับสนุน " sheetId="158" r:id="rId19"/>
    <sheet name="พัฒนา2565" sheetId="133" r:id="rId20"/>
    <sheet name="พัฒนาบุคคล" sheetId="122" r:id="rId21"/>
    <sheet name="HRD2565" sheetId="130" r:id="rId22"/>
    <sheet name="กลุ่มการ2565 (2)" sheetId="148" r:id="rId23"/>
    <sheet name=" ทันตกรรม" sheetId="5" r:id="rId24"/>
    <sheet name="ศ.พัฒนาคุณภาพ" sheetId="136" r:id="rId25"/>
    <sheet name="เภสัช" sheetId="6" r:id="rId26"/>
    <sheet name="สังคมสงเคราห์" sheetId="7" r:id="rId27"/>
    <sheet name="พยาธิ" sheetId="26" r:id="rId28"/>
    <sheet name="อาชีว" sheetId="39" r:id="rId29"/>
    <sheet name="รับเรื่องร้องเรียน" sheetId="137" r:id="rId30"/>
    <sheet name="ลูกค้าสัมพันธ์" sheetId="138" r:id="rId31"/>
    <sheet name="บริหารนอกแผน9ธค64" sheetId="145" r:id="rId32"/>
  </sheets>
  <externalReferences>
    <externalReference r:id="rId33"/>
    <externalReference r:id="rId34"/>
    <externalReference r:id="rId35"/>
    <externalReference r:id="rId36"/>
  </externalReferences>
  <definedNames>
    <definedName name="_xlnm._FilterDatabase" localSheetId="15" hidden="1">ทะเบียนศูนย์แพทย์!$B$1:$B$31</definedName>
    <definedName name="_xlnm._FilterDatabase" localSheetId="6" hidden="1">#N/A</definedName>
    <definedName name="_xlnm._FilterDatabase" localSheetId="7" hidden="1">ยุทธ2!$B$1:$B$59</definedName>
    <definedName name="_xlnm._FilterDatabase" localSheetId="9" hidden="1">ยุทธ4!$B$1:$B$161</definedName>
    <definedName name="_xlnm.Print_Area" localSheetId="10">'ปฐมภูมิ 1'!$A$1:$AA$85</definedName>
    <definedName name="_xlnm.Print_Area" localSheetId="11">'ปฐมภูมิ 2'!$A$1:$AC$29</definedName>
    <definedName name="_xlnm.Print_Area" localSheetId="12">'ปฐมภูมิ 3'!$A$1:$T$29</definedName>
    <definedName name="_xlnm.Print_Area" localSheetId="7">ยุทธ2!$B$1:$BW$59</definedName>
    <definedName name="_xlnm.Print_Area" localSheetId="8">ยุทธ3!$B$1:$Z$22</definedName>
    <definedName name="_xlnm.Print_Area" localSheetId="14">ศพ2565!$A$1:$R$41</definedName>
    <definedName name="_xlnm.Print_Area" localSheetId="3">'สรุปโครงการ ปรับ'!$A$1:$X$29</definedName>
    <definedName name="_xlnm.Print_Titles" localSheetId="15">ทะเบียนศูนย์แพทย์!$1:$5</definedName>
    <definedName name="_xlnm.Print_Titles" localSheetId="10">'ปฐมภูมิ 1'!$1:$5</definedName>
    <definedName name="_xlnm.Print_Titles" localSheetId="11">'ปฐมภูมิ 2'!$1:$5</definedName>
    <definedName name="_xlnm.Print_Titles" localSheetId="12">'ปฐมภูมิ 3'!$1:$5</definedName>
    <definedName name="_xlnm.Print_Titles" localSheetId="13">'ปฐมภูมิ 4'!$1:$5</definedName>
    <definedName name="_xlnm.Print_Titles" localSheetId="6">ยุทธ1!$1:$5</definedName>
    <definedName name="_xlnm.Print_Titles" localSheetId="7">ยุทธ2!$1:$5</definedName>
    <definedName name="_xlnm.Print_Titles" localSheetId="16">ยุทธ2งบสนับสนุน!$1:$5</definedName>
    <definedName name="_xlnm.Print_Titles" localSheetId="8">ยุทธ3!$1:$5</definedName>
    <definedName name="_xlnm.Print_Titles" localSheetId="17">ยุทธ3งบสวัสดิการและสนับสนุน2565!$1:$5</definedName>
    <definedName name="_xlnm.Print_Titles" localSheetId="9">ยุทธ4!$1:$5</definedName>
    <definedName name="_xlnm.Print_Titles" localSheetId="18">'ยุทธ4งบสนับสนุน '!$1:$5</definedName>
    <definedName name="_xlnm.Print_Titles" localSheetId="29">รับเรื่องร้องเรียน!$2:$5</definedName>
    <definedName name="_xlnm.Print_Titles" localSheetId="24">ศ.พัฒนาคุณภาพ!$3:$5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09" l="1"/>
  <c r="G8" i="109"/>
  <c r="E8" i="109"/>
  <c r="G5" i="149"/>
  <c r="C5" i="149"/>
  <c r="D5" i="149"/>
  <c r="F5" i="149"/>
  <c r="D63" i="154"/>
  <c r="J63" i="155"/>
  <c r="J59" i="155"/>
  <c r="C8" i="146"/>
  <c r="B8" i="146"/>
  <c r="F32" i="8"/>
  <c r="D32" i="8"/>
  <c r="C74" i="154"/>
  <c r="E74" i="154" s="1"/>
  <c r="F74" i="154" s="1"/>
  <c r="C73" i="154"/>
  <c r="E73" i="154" s="1"/>
  <c r="F73" i="154" s="1"/>
  <c r="C72" i="154"/>
  <c r="E72" i="154" s="1"/>
  <c r="F72" i="154" s="1"/>
  <c r="K72" i="155"/>
  <c r="L72" i="155" s="1"/>
  <c r="I72" i="155"/>
  <c r="E15" i="158"/>
  <c r="F15" i="158"/>
  <c r="G15" i="158"/>
  <c r="D15" i="158"/>
  <c r="J9" i="143"/>
  <c r="K15" i="8" l="1"/>
  <c r="H2" i="124"/>
  <c r="B16" i="146"/>
  <c r="J7" i="8"/>
  <c r="K16" i="117"/>
  <c r="AA18" i="146" l="1"/>
  <c r="AA7" i="146"/>
  <c r="AB5" i="146"/>
  <c r="D71" i="154"/>
  <c r="F71" i="154" s="1"/>
  <c r="B71" i="154"/>
  <c r="C71" i="154" s="1"/>
  <c r="D70" i="154"/>
  <c r="B70" i="154"/>
  <c r="C70" i="154" s="1"/>
  <c r="E70" i="154" s="1"/>
  <c r="D69" i="154"/>
  <c r="F69" i="154" s="1"/>
  <c r="C69" i="154"/>
  <c r="D68" i="154"/>
  <c r="C68" i="154"/>
  <c r="D67" i="154"/>
  <c r="C67" i="154"/>
  <c r="D66" i="154"/>
  <c r="C66" i="154"/>
  <c r="D65" i="154"/>
  <c r="C65" i="154"/>
  <c r="C64" i="154"/>
  <c r="E64" i="154" s="1"/>
  <c r="F64" i="154" s="1"/>
  <c r="C63" i="154"/>
  <c r="C62" i="154"/>
  <c r="E62" i="154" s="1"/>
  <c r="F62" i="154" s="1"/>
  <c r="D61" i="154"/>
  <c r="C61" i="154"/>
  <c r="D60" i="154"/>
  <c r="C60" i="154"/>
  <c r="D59" i="154"/>
  <c r="C59" i="154"/>
  <c r="D58" i="154"/>
  <c r="C58" i="154"/>
  <c r="D57" i="154"/>
  <c r="C57" i="154"/>
  <c r="D56" i="154"/>
  <c r="C56" i="154"/>
  <c r="D55" i="154"/>
  <c r="C55" i="154"/>
  <c r="D54" i="154"/>
  <c r="C54" i="154"/>
  <c r="D53" i="154"/>
  <c r="C53" i="154"/>
  <c r="D52" i="154"/>
  <c r="C52" i="154"/>
  <c r="D51" i="154"/>
  <c r="C51" i="154"/>
  <c r="D50" i="154"/>
  <c r="C50" i="154"/>
  <c r="D49" i="154"/>
  <c r="C49" i="154"/>
  <c r="E49" i="154" s="1"/>
  <c r="F49" i="154" s="1"/>
  <c r="D48" i="154"/>
  <c r="C48" i="154"/>
  <c r="E48" i="154" s="1"/>
  <c r="F48" i="154" s="1"/>
  <c r="D47" i="154"/>
  <c r="C47" i="154"/>
  <c r="E47" i="154" s="1"/>
  <c r="F47" i="154" s="1"/>
  <c r="D46" i="154"/>
  <c r="C46" i="154"/>
  <c r="E46" i="154" s="1"/>
  <c r="F46" i="154" s="1"/>
  <c r="D45" i="154"/>
  <c r="C45" i="154"/>
  <c r="E45" i="154" s="1"/>
  <c r="F45" i="154" s="1"/>
  <c r="D44" i="154"/>
  <c r="C44" i="154"/>
  <c r="E44" i="154" s="1"/>
  <c r="F44" i="154" s="1"/>
  <c r="D43" i="154"/>
  <c r="C43" i="154"/>
  <c r="E43" i="154" s="1"/>
  <c r="F43" i="154" s="1"/>
  <c r="D42" i="154"/>
  <c r="C42" i="154"/>
  <c r="E42" i="154" s="1"/>
  <c r="F42" i="154" s="1"/>
  <c r="D41" i="154"/>
  <c r="C41" i="154"/>
  <c r="E41" i="154" s="1"/>
  <c r="F41" i="154" s="1"/>
  <c r="D40" i="154"/>
  <c r="C40" i="154"/>
  <c r="E40" i="154" s="1"/>
  <c r="F40" i="154" s="1"/>
  <c r="D39" i="154"/>
  <c r="C39" i="154"/>
  <c r="E39" i="154" s="1"/>
  <c r="F39" i="154" s="1"/>
  <c r="D38" i="154"/>
  <c r="C38" i="154"/>
  <c r="E38" i="154" s="1"/>
  <c r="F38" i="154" s="1"/>
  <c r="D37" i="154"/>
  <c r="C37" i="154"/>
  <c r="E37" i="154" s="1"/>
  <c r="F37" i="154" s="1"/>
  <c r="D36" i="154"/>
  <c r="C36" i="154"/>
  <c r="E36" i="154" s="1"/>
  <c r="F36" i="154" s="1"/>
  <c r="D35" i="154"/>
  <c r="C35" i="154"/>
  <c r="E35" i="154" s="1"/>
  <c r="F35" i="154" s="1"/>
  <c r="D34" i="154"/>
  <c r="C34" i="154"/>
  <c r="E34" i="154" s="1"/>
  <c r="F34" i="154" s="1"/>
  <c r="D33" i="154"/>
  <c r="C33" i="154"/>
  <c r="E33" i="154" s="1"/>
  <c r="F33" i="154" s="1"/>
  <c r="D32" i="154"/>
  <c r="C32" i="154"/>
  <c r="E32" i="154" s="1"/>
  <c r="F32" i="154" s="1"/>
  <c r="D31" i="154"/>
  <c r="C31" i="154"/>
  <c r="E31" i="154" s="1"/>
  <c r="F31" i="154" s="1"/>
  <c r="C30" i="154"/>
  <c r="E30" i="154" s="1"/>
  <c r="F30" i="154" s="1"/>
  <c r="F14" i="124"/>
  <c r="D14" i="124"/>
  <c r="C17" i="146"/>
  <c r="C13" i="154"/>
  <c r="E13" i="154" s="1"/>
  <c r="F13" i="154" s="1"/>
  <c r="D13" i="154"/>
  <c r="I74" i="155"/>
  <c r="K74" i="155" s="1"/>
  <c r="L74" i="155" s="1"/>
  <c r="I73" i="155"/>
  <c r="K73" i="155" s="1"/>
  <c r="L73" i="155" s="1"/>
  <c r="I71" i="155"/>
  <c r="K71" i="155" s="1"/>
  <c r="L71" i="155" s="1"/>
  <c r="I70" i="155"/>
  <c r="K70" i="155" s="1"/>
  <c r="L70" i="155" s="1"/>
  <c r="I69" i="155"/>
  <c r="K69" i="155" s="1"/>
  <c r="L69" i="155" s="1"/>
  <c r="AD27" i="8"/>
  <c r="K27" i="8"/>
  <c r="K23" i="8"/>
  <c r="J9" i="117"/>
  <c r="K9" i="117" s="1"/>
  <c r="D27" i="155"/>
  <c r="J19" i="8"/>
  <c r="G12" i="126"/>
  <c r="E12" i="126"/>
  <c r="J14" i="143"/>
  <c r="K14" i="143"/>
  <c r="K15" i="143"/>
  <c r="P7" i="146"/>
  <c r="G7" i="146"/>
  <c r="F7" i="146"/>
  <c r="F21" i="13"/>
  <c r="D21" i="13"/>
  <c r="K8" i="143"/>
  <c r="J2" i="158"/>
  <c r="I2" i="158"/>
  <c r="G14" i="158"/>
  <c r="E14" i="158"/>
  <c r="D16" i="132"/>
  <c r="E14" i="151"/>
  <c r="H22" i="117"/>
  <c r="J11" i="143"/>
  <c r="J51" i="155"/>
  <c r="D15" i="132"/>
  <c r="D74" i="155"/>
  <c r="I10" i="155"/>
  <c r="K10" i="155" s="1"/>
  <c r="I11" i="155"/>
  <c r="K11" i="155" s="1"/>
  <c r="I12" i="155"/>
  <c r="I13" i="155"/>
  <c r="I14" i="155"/>
  <c r="I15" i="155"/>
  <c r="K15" i="155" s="1"/>
  <c r="I42" i="155"/>
  <c r="K42" i="155" s="1"/>
  <c r="I16" i="155"/>
  <c r="I17" i="155"/>
  <c r="I18" i="155"/>
  <c r="I19" i="155"/>
  <c r="I20" i="155"/>
  <c r="K20" i="155" s="1"/>
  <c r="I21" i="155"/>
  <c r="K21" i="155" s="1"/>
  <c r="I22" i="155"/>
  <c r="K22" i="155" s="1"/>
  <c r="I23" i="155"/>
  <c r="K23" i="155" s="1"/>
  <c r="I24" i="155"/>
  <c r="K24" i="155" s="1"/>
  <c r="I25" i="155"/>
  <c r="K25" i="155" s="1"/>
  <c r="I26" i="155"/>
  <c r="K26" i="155" s="1"/>
  <c r="L26" i="155" s="1"/>
  <c r="I27" i="155"/>
  <c r="K27" i="155" s="1"/>
  <c r="L27" i="155" s="1"/>
  <c r="I28" i="155"/>
  <c r="K28" i="155" s="1"/>
  <c r="I29" i="155"/>
  <c r="K29" i="155" s="1"/>
  <c r="I30" i="155"/>
  <c r="I31" i="155"/>
  <c r="K31" i="155" s="1"/>
  <c r="I32" i="155"/>
  <c r="K32" i="155" s="1"/>
  <c r="I33" i="155"/>
  <c r="K33" i="155" s="1"/>
  <c r="I34" i="155"/>
  <c r="K34" i="155" s="1"/>
  <c r="I35" i="155"/>
  <c r="K35" i="155" s="1"/>
  <c r="I36" i="155"/>
  <c r="I37" i="155"/>
  <c r="K37" i="155" s="1"/>
  <c r="I38" i="155"/>
  <c r="I39" i="155"/>
  <c r="K39" i="155" s="1"/>
  <c r="I40" i="155"/>
  <c r="K40" i="155" s="1"/>
  <c r="I41" i="155"/>
  <c r="K41" i="155" s="1"/>
  <c r="I43" i="155"/>
  <c r="K43" i="155" s="1"/>
  <c r="I44" i="155"/>
  <c r="I45" i="155"/>
  <c r="I46" i="155"/>
  <c r="K46" i="155" s="1"/>
  <c r="I47" i="155"/>
  <c r="K47" i="155" s="1"/>
  <c r="I48" i="155"/>
  <c r="K48" i="155" s="1"/>
  <c r="I49" i="155"/>
  <c r="K49" i="155" s="1"/>
  <c r="I50" i="155"/>
  <c r="K50" i="155" s="1"/>
  <c r="I51" i="155"/>
  <c r="I52" i="155"/>
  <c r="I53" i="155"/>
  <c r="I54" i="155"/>
  <c r="I55" i="155"/>
  <c r="K55" i="155" s="1"/>
  <c r="I56" i="155"/>
  <c r="K56" i="155" s="1"/>
  <c r="I57" i="155"/>
  <c r="I58" i="155"/>
  <c r="K58" i="155" s="1"/>
  <c r="I59" i="155"/>
  <c r="K59" i="155" s="1"/>
  <c r="I60" i="155"/>
  <c r="K60" i="155" s="1"/>
  <c r="I61" i="155"/>
  <c r="I62" i="155"/>
  <c r="K62" i="155" s="1"/>
  <c r="I63" i="155"/>
  <c r="K63" i="155" s="1"/>
  <c r="I64" i="155"/>
  <c r="K64" i="155" s="1"/>
  <c r="I65" i="155"/>
  <c r="I66" i="155"/>
  <c r="I67" i="155"/>
  <c r="K67" i="155" s="1"/>
  <c r="I68" i="155"/>
  <c r="K68" i="155" s="1"/>
  <c r="I8" i="155"/>
  <c r="I9" i="155"/>
  <c r="K9" i="155" s="1"/>
  <c r="J66" i="155"/>
  <c r="J65" i="155"/>
  <c r="J54" i="155"/>
  <c r="J52" i="155"/>
  <c r="J53" i="155"/>
  <c r="K53" i="155" s="1"/>
  <c r="J16" i="155"/>
  <c r="J13" i="155"/>
  <c r="K12" i="155"/>
  <c r="K14" i="155"/>
  <c r="K30" i="155"/>
  <c r="K36" i="155"/>
  <c r="K38" i="155"/>
  <c r="K45" i="155"/>
  <c r="K57" i="155"/>
  <c r="K61" i="155"/>
  <c r="K10" i="8"/>
  <c r="Y2" i="126"/>
  <c r="Z2" i="126"/>
  <c r="X2" i="126"/>
  <c r="D6" i="34"/>
  <c r="C6" i="34"/>
  <c r="G41" i="34"/>
  <c r="T37" i="34"/>
  <c r="U37" i="34"/>
  <c r="F22" i="117"/>
  <c r="A27" i="154"/>
  <c r="D27" i="154"/>
  <c r="B27" i="154"/>
  <c r="C27" i="154" s="1"/>
  <c r="D26" i="154"/>
  <c r="B26" i="154"/>
  <c r="C26" i="154" s="1"/>
  <c r="G13" i="158"/>
  <c r="F13" i="158"/>
  <c r="E13" i="158"/>
  <c r="AD2" i="158"/>
  <c r="AC2" i="158"/>
  <c r="AA2" i="158"/>
  <c r="Z2" i="158"/>
  <c r="Y2" i="158"/>
  <c r="X2" i="158"/>
  <c r="W2" i="158"/>
  <c r="V2" i="158"/>
  <c r="U2" i="158"/>
  <c r="T2" i="158"/>
  <c r="S2" i="158"/>
  <c r="R2" i="158"/>
  <c r="Q2" i="158"/>
  <c r="P2" i="158"/>
  <c r="O2" i="158"/>
  <c r="L2" i="158"/>
  <c r="K2" i="158"/>
  <c r="F12" i="123"/>
  <c r="D12" i="123"/>
  <c r="D15" i="151"/>
  <c r="D73" i="155"/>
  <c r="J44" i="155"/>
  <c r="D57" i="155"/>
  <c r="F56" i="155"/>
  <c r="D87" i="155"/>
  <c r="D86" i="155"/>
  <c r="D22" i="155"/>
  <c r="J7" i="117"/>
  <c r="K7" i="117" s="1"/>
  <c r="K6" i="117"/>
  <c r="E52" i="154" l="1"/>
  <c r="F52" i="154" s="1"/>
  <c r="E56" i="154"/>
  <c r="F56" i="154" s="1"/>
  <c r="E60" i="154"/>
  <c r="F60" i="154" s="1"/>
  <c r="E65" i="154"/>
  <c r="F65" i="154" s="1"/>
  <c r="E69" i="154"/>
  <c r="E53" i="154"/>
  <c r="F53" i="154" s="1"/>
  <c r="E57" i="154"/>
  <c r="F57" i="154" s="1"/>
  <c r="E61" i="154"/>
  <c r="F61" i="154" s="1"/>
  <c r="E66" i="154"/>
  <c r="F66" i="154" s="1"/>
  <c r="E50" i="154"/>
  <c r="F50" i="154" s="1"/>
  <c r="E54" i="154"/>
  <c r="F54" i="154" s="1"/>
  <c r="E58" i="154"/>
  <c r="F58" i="154" s="1"/>
  <c r="E67" i="154"/>
  <c r="F67" i="154" s="1"/>
  <c r="F70" i="154"/>
  <c r="E71" i="154"/>
  <c r="E51" i="154"/>
  <c r="F51" i="154" s="1"/>
  <c r="E55" i="154"/>
  <c r="F55" i="154" s="1"/>
  <c r="E59" i="154"/>
  <c r="F59" i="154" s="1"/>
  <c r="E68" i="154"/>
  <c r="F68" i="154" s="1"/>
  <c r="E63" i="154"/>
  <c r="F63" i="154" s="1"/>
  <c r="E26" i="154"/>
  <c r="F26" i="154" s="1"/>
  <c r="K52" i="155"/>
  <c r="L52" i="155" s="1"/>
  <c r="K44" i="155"/>
  <c r="L44" i="155" s="1"/>
  <c r="K65" i="155"/>
  <c r="L65" i="155" s="1"/>
  <c r="K51" i="155"/>
  <c r="L51" i="155" s="1"/>
  <c r="J17" i="155"/>
  <c r="K17" i="155" s="1"/>
  <c r="L17" i="155" s="1"/>
  <c r="J19" i="155"/>
  <c r="K19" i="155" s="1"/>
  <c r="L19" i="155" s="1"/>
  <c r="K16" i="155"/>
  <c r="L16" i="155" s="1"/>
  <c r="K66" i="155"/>
  <c r="L66" i="155" s="1"/>
  <c r="K54" i="155"/>
  <c r="L54" i="155" s="1"/>
  <c r="K13" i="155"/>
  <c r="E27" i="154"/>
  <c r="F27" i="154" s="1"/>
  <c r="K2" i="117"/>
  <c r="D19" i="154"/>
  <c r="D23" i="155"/>
  <c r="J2" i="123"/>
  <c r="K2" i="123"/>
  <c r="K8" i="155"/>
  <c r="L8" i="155" s="1"/>
  <c r="L9" i="155"/>
  <c r="L10" i="155"/>
  <c r="L11" i="155"/>
  <c r="L12" i="155"/>
  <c r="L14" i="155"/>
  <c r="L15" i="155"/>
  <c r="L42" i="155"/>
  <c r="L20" i="155"/>
  <c r="L21" i="155"/>
  <c r="L22" i="155"/>
  <c r="L23" i="155"/>
  <c r="L24" i="155"/>
  <c r="L28" i="155"/>
  <c r="L29" i="155"/>
  <c r="L30" i="155"/>
  <c r="L31" i="155"/>
  <c r="L32" i="155"/>
  <c r="L33" i="155"/>
  <c r="L34" i="155"/>
  <c r="L35" i="155"/>
  <c r="L36" i="155"/>
  <c r="L37" i="155"/>
  <c r="L38" i="155"/>
  <c r="L39" i="155"/>
  <c r="L40" i="155"/>
  <c r="L41" i="155"/>
  <c r="L43" i="155"/>
  <c r="L45" i="155"/>
  <c r="L46" i="155"/>
  <c r="L47" i="155"/>
  <c r="L48" i="155"/>
  <c r="L49" i="155"/>
  <c r="L50" i="155"/>
  <c r="L53" i="155"/>
  <c r="L55" i="155"/>
  <c r="L56" i="155"/>
  <c r="L57" i="155"/>
  <c r="L58" i="155"/>
  <c r="L59" i="155"/>
  <c r="L60" i="155"/>
  <c r="L61" i="155"/>
  <c r="L62" i="155"/>
  <c r="L63" i="155"/>
  <c r="L64" i="155"/>
  <c r="L67" i="155"/>
  <c r="L68" i="155"/>
  <c r="I7" i="155"/>
  <c r="K7" i="155" s="1"/>
  <c r="L7" i="155" s="1"/>
  <c r="L25" i="155"/>
  <c r="G2" i="155"/>
  <c r="D25" i="154"/>
  <c r="B25" i="154"/>
  <c r="C25" i="154" s="1"/>
  <c r="M26" i="146"/>
  <c r="M39" i="34" s="1"/>
  <c r="N26" i="146"/>
  <c r="N39" i="34" s="1"/>
  <c r="M27" i="146"/>
  <c r="M40" i="34" s="1"/>
  <c r="N27" i="146"/>
  <c r="N40" i="34" s="1"/>
  <c r="M28" i="146"/>
  <c r="M41" i="34" s="1"/>
  <c r="N28" i="146"/>
  <c r="N41" i="34" s="1"/>
  <c r="N24" i="146"/>
  <c r="N37" i="34" s="1"/>
  <c r="M24" i="146"/>
  <c r="M37" i="34" s="1"/>
  <c r="M22" i="146"/>
  <c r="M6" i="146"/>
  <c r="M25" i="146" s="1"/>
  <c r="M38" i="34" s="1"/>
  <c r="F26" i="117"/>
  <c r="N6" i="146" s="1"/>
  <c r="N10" i="146" s="1"/>
  <c r="N29" i="146" s="1"/>
  <c r="N42" i="34" s="1"/>
  <c r="E27" i="117"/>
  <c r="D26" i="117"/>
  <c r="C27" i="117"/>
  <c r="K12" i="12"/>
  <c r="K21" i="8"/>
  <c r="L13" i="155" l="1"/>
  <c r="E25" i="154"/>
  <c r="F25" i="154" s="1"/>
  <c r="M10" i="146"/>
  <c r="M29" i="146" s="1"/>
  <c r="M42" i="34" s="1"/>
  <c r="N25" i="146"/>
  <c r="N38" i="34" s="1"/>
  <c r="D24" i="154"/>
  <c r="B24" i="154"/>
  <c r="C24" i="154" s="1"/>
  <c r="I24" i="146"/>
  <c r="I37" i="34" s="1"/>
  <c r="I26" i="146"/>
  <c r="I39" i="34" s="1"/>
  <c r="I27" i="146"/>
  <c r="I40" i="34" s="1"/>
  <c r="I28" i="146"/>
  <c r="I41" i="34" s="1"/>
  <c r="H26" i="146"/>
  <c r="H39" i="34" s="1"/>
  <c r="H27" i="146"/>
  <c r="H40" i="34" s="1"/>
  <c r="H28" i="146"/>
  <c r="H41" i="34" s="1"/>
  <c r="H24" i="146"/>
  <c r="H37" i="34" s="1"/>
  <c r="H22" i="146"/>
  <c r="J8" i="117"/>
  <c r="J18" i="155" s="1"/>
  <c r="K18" i="155" s="1"/>
  <c r="L18" i="155" s="1"/>
  <c r="K9" i="8"/>
  <c r="E24" i="154" l="1"/>
  <c r="F24" i="154" s="1"/>
  <c r="D18" i="154"/>
  <c r="J2" i="117"/>
  <c r="B6" i="146"/>
  <c r="C5" i="34" s="1"/>
  <c r="K13" i="143"/>
  <c r="D9" i="155"/>
  <c r="D72" i="155"/>
  <c r="D71" i="155"/>
  <c r="D25" i="155"/>
  <c r="D84" i="155"/>
  <c r="D8" i="146"/>
  <c r="C7" i="34"/>
  <c r="Z2" i="8"/>
  <c r="Q2" i="8"/>
  <c r="R2" i="8"/>
  <c r="S2" i="8"/>
  <c r="T2" i="8"/>
  <c r="U2" i="8"/>
  <c r="AB8" i="146" s="1"/>
  <c r="V2" i="8"/>
  <c r="W2" i="8"/>
  <c r="X2" i="8"/>
  <c r="Y2" i="8"/>
  <c r="P2" i="8"/>
  <c r="E34" i="8"/>
  <c r="C34" i="8"/>
  <c r="F33" i="8"/>
  <c r="D33" i="8"/>
  <c r="I22" i="8"/>
  <c r="K22" i="8" s="1"/>
  <c r="H15" i="8"/>
  <c r="K8" i="8"/>
  <c r="I7" i="8"/>
  <c r="AC2" i="8"/>
  <c r="AB2" i="8"/>
  <c r="O2" i="8"/>
  <c r="N2" i="8"/>
  <c r="J2" i="8"/>
  <c r="L8" i="109" s="1"/>
  <c r="I2" i="8" l="1"/>
  <c r="E8" i="146"/>
  <c r="C6" i="146"/>
  <c r="D5" i="34" s="1"/>
  <c r="D92" i="155"/>
  <c r="H2" i="8"/>
  <c r="D34" i="8"/>
  <c r="K2" i="8"/>
  <c r="F34" i="8" l="1"/>
  <c r="D7" i="34"/>
  <c r="I7" i="123"/>
  <c r="C21" i="143"/>
  <c r="C22" i="143" s="1"/>
  <c r="D22" i="143"/>
  <c r="B22" i="143"/>
  <c r="I2" i="13"/>
  <c r="J2" i="13"/>
  <c r="K9" i="13"/>
  <c r="K10" i="13"/>
  <c r="K11" i="13"/>
  <c r="K12" i="13"/>
  <c r="K13" i="13"/>
  <c r="K14" i="13"/>
  <c r="K15" i="13"/>
  <c r="K7" i="13"/>
  <c r="K8" i="13"/>
  <c r="K6" i="13"/>
  <c r="V5" i="34"/>
  <c r="V6" i="34"/>
  <c r="D29" i="154"/>
  <c r="D28" i="154"/>
  <c r="D22" i="154"/>
  <c r="D23" i="154"/>
  <c r="D20" i="154"/>
  <c r="D21" i="154"/>
  <c r="D16" i="154"/>
  <c r="D17" i="154"/>
  <c r="D14" i="154"/>
  <c r="D12" i="154"/>
  <c r="D11" i="154"/>
  <c r="D8" i="154"/>
  <c r="D9" i="154"/>
  <c r="D10" i="154"/>
  <c r="D7" i="154"/>
  <c r="B92" i="155"/>
  <c r="F92" i="155" s="1"/>
  <c r="F91" i="155"/>
  <c r="C91" i="155"/>
  <c r="E91" i="155" s="1"/>
  <c r="F90" i="155"/>
  <c r="C90" i="155"/>
  <c r="E90" i="155" s="1"/>
  <c r="F89" i="155"/>
  <c r="C89" i="155"/>
  <c r="E89" i="155" s="1"/>
  <c r="F88" i="155"/>
  <c r="C88" i="155"/>
  <c r="E88" i="155" s="1"/>
  <c r="F87" i="155"/>
  <c r="C87" i="155"/>
  <c r="E87" i="155" s="1"/>
  <c r="F86" i="155"/>
  <c r="C86" i="155"/>
  <c r="E86" i="155" s="1"/>
  <c r="F85" i="155"/>
  <c r="C85" i="155"/>
  <c r="E85" i="155" s="1"/>
  <c r="F84" i="155"/>
  <c r="C84" i="155"/>
  <c r="E84" i="155" s="1"/>
  <c r="F83" i="155"/>
  <c r="C83" i="155"/>
  <c r="E83" i="155" s="1"/>
  <c r="F82" i="155"/>
  <c r="C82" i="155"/>
  <c r="E82" i="155" s="1"/>
  <c r="F81" i="155"/>
  <c r="C81" i="155"/>
  <c r="E81" i="155" s="1"/>
  <c r="F80" i="155"/>
  <c r="C80" i="155"/>
  <c r="E80" i="155" s="1"/>
  <c r="F79" i="155"/>
  <c r="C79" i="155"/>
  <c r="E79" i="155" s="1"/>
  <c r="F78" i="155"/>
  <c r="C78" i="155"/>
  <c r="E78" i="155" s="1"/>
  <c r="F77" i="155"/>
  <c r="C77" i="155"/>
  <c r="E77" i="155" s="1"/>
  <c r="F76" i="155"/>
  <c r="C76" i="155"/>
  <c r="E76" i="155" s="1"/>
  <c r="F75" i="155"/>
  <c r="C75" i="155"/>
  <c r="E75" i="155" s="1"/>
  <c r="F74" i="155"/>
  <c r="C74" i="155"/>
  <c r="E74" i="155" s="1"/>
  <c r="F73" i="155"/>
  <c r="C73" i="155"/>
  <c r="E73" i="155" s="1"/>
  <c r="F72" i="155"/>
  <c r="C72" i="155"/>
  <c r="E72" i="155" s="1"/>
  <c r="F71" i="155"/>
  <c r="C71" i="155"/>
  <c r="E71" i="155" s="1"/>
  <c r="F70" i="155"/>
  <c r="C70" i="155"/>
  <c r="E70" i="155" s="1"/>
  <c r="F69" i="155"/>
  <c r="C69" i="155"/>
  <c r="E69" i="155" s="1"/>
  <c r="F68" i="155"/>
  <c r="C68" i="155"/>
  <c r="E68" i="155" s="1"/>
  <c r="F67" i="155"/>
  <c r="C67" i="155"/>
  <c r="E67" i="155" s="1"/>
  <c r="F66" i="155"/>
  <c r="C66" i="155"/>
  <c r="E66" i="155" s="1"/>
  <c r="F65" i="155"/>
  <c r="C65" i="155"/>
  <c r="E65" i="155" s="1"/>
  <c r="F64" i="155"/>
  <c r="C64" i="155"/>
  <c r="E64" i="155" s="1"/>
  <c r="F63" i="155"/>
  <c r="C63" i="155"/>
  <c r="E63" i="155" s="1"/>
  <c r="F62" i="155"/>
  <c r="C62" i="155"/>
  <c r="E62" i="155" s="1"/>
  <c r="F61" i="155"/>
  <c r="C61" i="155"/>
  <c r="E61" i="155" s="1"/>
  <c r="F60" i="155"/>
  <c r="C60" i="155"/>
  <c r="E60" i="155" s="1"/>
  <c r="F59" i="155"/>
  <c r="C59" i="155"/>
  <c r="E59" i="155" s="1"/>
  <c r="F58" i="155"/>
  <c r="C58" i="155"/>
  <c r="E58" i="155" s="1"/>
  <c r="F57" i="155"/>
  <c r="C57" i="155"/>
  <c r="E57" i="155" s="1"/>
  <c r="C56" i="155"/>
  <c r="E56" i="155" s="1"/>
  <c r="F55" i="155"/>
  <c r="C55" i="155"/>
  <c r="E55" i="155" s="1"/>
  <c r="F54" i="155"/>
  <c r="C54" i="155"/>
  <c r="E54" i="155" s="1"/>
  <c r="F53" i="155"/>
  <c r="C53" i="155"/>
  <c r="E53" i="155" s="1"/>
  <c r="F52" i="155"/>
  <c r="C52" i="155"/>
  <c r="E52" i="155" s="1"/>
  <c r="F50" i="155"/>
  <c r="C50" i="155"/>
  <c r="E50" i="155" s="1"/>
  <c r="F49" i="155"/>
  <c r="C49" i="155"/>
  <c r="E49" i="155" s="1"/>
  <c r="F48" i="155"/>
  <c r="C48" i="155"/>
  <c r="E48" i="155" s="1"/>
  <c r="F47" i="155"/>
  <c r="C47" i="155"/>
  <c r="E47" i="155" s="1"/>
  <c r="F46" i="155"/>
  <c r="C46" i="155"/>
  <c r="E46" i="155" s="1"/>
  <c r="F45" i="155"/>
  <c r="C45" i="155"/>
  <c r="E45" i="155" s="1"/>
  <c r="F44" i="155"/>
  <c r="C44" i="155"/>
  <c r="E44" i="155" s="1"/>
  <c r="F43" i="155"/>
  <c r="C43" i="155"/>
  <c r="E43" i="155" s="1"/>
  <c r="F42" i="155"/>
  <c r="C42" i="155"/>
  <c r="E42" i="155" s="1"/>
  <c r="F41" i="155"/>
  <c r="C41" i="155"/>
  <c r="E41" i="155" s="1"/>
  <c r="F40" i="155"/>
  <c r="C40" i="155"/>
  <c r="E40" i="155" s="1"/>
  <c r="F39" i="155"/>
  <c r="C39" i="155"/>
  <c r="E39" i="155" s="1"/>
  <c r="F38" i="155"/>
  <c r="C38" i="155"/>
  <c r="E38" i="155" s="1"/>
  <c r="F37" i="155"/>
  <c r="C37" i="155"/>
  <c r="E37" i="155" s="1"/>
  <c r="F36" i="155"/>
  <c r="C36" i="155"/>
  <c r="E36" i="155" s="1"/>
  <c r="F35" i="155"/>
  <c r="C35" i="155"/>
  <c r="E35" i="155" s="1"/>
  <c r="F34" i="155"/>
  <c r="C34" i="155"/>
  <c r="E34" i="155" s="1"/>
  <c r="F33" i="155"/>
  <c r="C33" i="155"/>
  <c r="E33" i="155" s="1"/>
  <c r="F32" i="155"/>
  <c r="C32" i="155"/>
  <c r="E32" i="155" s="1"/>
  <c r="F31" i="155"/>
  <c r="C31" i="155"/>
  <c r="E31" i="155" s="1"/>
  <c r="F30" i="155"/>
  <c r="C30" i="155"/>
  <c r="E30" i="155" s="1"/>
  <c r="F29" i="155"/>
  <c r="C29" i="155"/>
  <c r="E29" i="155" s="1"/>
  <c r="F28" i="155"/>
  <c r="C28" i="155"/>
  <c r="E28" i="155" s="1"/>
  <c r="F27" i="155"/>
  <c r="C27" i="155"/>
  <c r="E27" i="155" s="1"/>
  <c r="F26" i="155"/>
  <c r="C26" i="155"/>
  <c r="E26" i="155" s="1"/>
  <c r="F25" i="155"/>
  <c r="C25" i="155"/>
  <c r="E25" i="155" s="1"/>
  <c r="F24" i="155"/>
  <c r="C24" i="155"/>
  <c r="E24" i="155" s="1"/>
  <c r="F23" i="155"/>
  <c r="C23" i="155"/>
  <c r="F22" i="155"/>
  <c r="C22" i="155"/>
  <c r="E22" i="155" s="1"/>
  <c r="F21" i="155"/>
  <c r="C21" i="155"/>
  <c r="E21" i="155" s="1"/>
  <c r="F51" i="155"/>
  <c r="C51" i="155"/>
  <c r="E51" i="155" s="1"/>
  <c r="F20" i="155"/>
  <c r="C20" i="155"/>
  <c r="F19" i="155"/>
  <c r="C19" i="155"/>
  <c r="E19" i="155" s="1"/>
  <c r="F18" i="155"/>
  <c r="C18" i="155"/>
  <c r="E18" i="155" s="1"/>
  <c r="F17" i="155"/>
  <c r="C17" i="155"/>
  <c r="E17" i="155" s="1"/>
  <c r="F16" i="155"/>
  <c r="C16" i="155"/>
  <c r="E16" i="155" s="1"/>
  <c r="F15" i="155"/>
  <c r="C15" i="155"/>
  <c r="E15" i="155" s="1"/>
  <c r="F14" i="155"/>
  <c r="C14" i="155"/>
  <c r="E14" i="155" s="1"/>
  <c r="F13" i="155"/>
  <c r="C13" i="155"/>
  <c r="E13" i="155" s="1"/>
  <c r="F12" i="155"/>
  <c r="C12" i="155"/>
  <c r="E12" i="155" s="1"/>
  <c r="F11" i="155"/>
  <c r="C11" i="155"/>
  <c r="E11" i="155" s="1"/>
  <c r="F10" i="155"/>
  <c r="C10" i="155"/>
  <c r="E10" i="155" s="1"/>
  <c r="F9" i="155"/>
  <c r="C9" i="155"/>
  <c r="E9" i="155" s="1"/>
  <c r="F8" i="155"/>
  <c r="C8" i="155"/>
  <c r="E8" i="155" s="1"/>
  <c r="C7" i="155"/>
  <c r="E7" i="155" s="1"/>
  <c r="F7" i="155" s="1"/>
  <c r="A2" i="155"/>
  <c r="C29" i="154"/>
  <c r="C28" i="154"/>
  <c r="C23" i="154"/>
  <c r="C22" i="154"/>
  <c r="C21" i="154"/>
  <c r="C20" i="154"/>
  <c r="C19" i="154"/>
  <c r="C18" i="154"/>
  <c r="C17" i="154"/>
  <c r="C16" i="154"/>
  <c r="C15" i="154"/>
  <c r="E15" i="154" s="1"/>
  <c r="F15" i="154" s="1"/>
  <c r="C14" i="154"/>
  <c r="C12" i="154"/>
  <c r="C11" i="154"/>
  <c r="C10" i="154"/>
  <c r="C9" i="154"/>
  <c r="C8" i="154"/>
  <c r="C7" i="154"/>
  <c r="A2" i="154"/>
  <c r="K2" i="13" l="1"/>
  <c r="E17" i="154"/>
  <c r="F17" i="154" s="1"/>
  <c r="E22" i="154"/>
  <c r="F22" i="154" s="1"/>
  <c r="E23" i="154"/>
  <c r="F23" i="154" s="1"/>
  <c r="E20" i="154"/>
  <c r="F20" i="154" s="1"/>
  <c r="E12" i="154"/>
  <c r="F12" i="154" s="1"/>
  <c r="E16" i="154"/>
  <c r="F16" i="154" s="1"/>
  <c r="E28" i="154"/>
  <c r="F28" i="154" s="1"/>
  <c r="E9" i="154"/>
  <c r="F9" i="154" s="1"/>
  <c r="E14" i="154"/>
  <c r="F14" i="154" s="1"/>
  <c r="E10" i="154"/>
  <c r="F10" i="154" s="1"/>
  <c r="E7" i="154"/>
  <c r="F7" i="154" s="1"/>
  <c r="E29" i="154"/>
  <c r="F29" i="154" s="1"/>
  <c r="E21" i="154"/>
  <c r="F21" i="154" s="1"/>
  <c r="E18" i="154"/>
  <c r="F18" i="154" s="1"/>
  <c r="E11" i="154"/>
  <c r="F11" i="154" s="1"/>
  <c r="E8" i="154"/>
  <c r="F8" i="154" s="1"/>
  <c r="E23" i="155"/>
  <c r="C92" i="155"/>
  <c r="E92" i="155" s="1"/>
  <c r="E19" i="154" l="1"/>
  <c r="F19" i="154" s="1"/>
  <c r="D27" i="146"/>
  <c r="D40" i="34" s="1"/>
  <c r="J5" i="146"/>
  <c r="J24" i="146" s="1"/>
  <c r="J37" i="34" s="1"/>
  <c r="C5" i="146"/>
  <c r="D4" i="34" s="1"/>
  <c r="D8" i="34" s="1"/>
  <c r="B5" i="146"/>
  <c r="C4" i="34" s="1"/>
  <c r="C8" i="34" s="1"/>
  <c r="J28" i="146"/>
  <c r="J41" i="34" s="1"/>
  <c r="J27" i="146"/>
  <c r="J40" i="34" s="1"/>
  <c r="G16" i="12"/>
  <c r="W4" i="34" l="1"/>
  <c r="V4" i="34"/>
  <c r="P5" i="146"/>
  <c r="B15" i="146"/>
  <c r="E15" i="146" s="1"/>
  <c r="B24" i="146" l="1"/>
  <c r="B37" i="34" s="1"/>
  <c r="F13" i="151"/>
  <c r="G13" i="151"/>
  <c r="G15" i="151" s="1"/>
  <c r="E13" i="151"/>
  <c r="E15" i="151" s="1"/>
  <c r="Z2" i="125"/>
  <c r="Y2" i="125"/>
  <c r="X2" i="125"/>
  <c r="H2" i="143"/>
  <c r="I2" i="143"/>
  <c r="E21" i="143" s="1"/>
  <c r="E22" i="143" s="1"/>
  <c r="AA2" i="151"/>
  <c r="Z2" i="151"/>
  <c r="Y2" i="151"/>
  <c r="V2" i="151"/>
  <c r="U2" i="151"/>
  <c r="T2" i="151"/>
  <c r="S2" i="151"/>
  <c r="R2" i="151"/>
  <c r="Q2" i="151"/>
  <c r="P2" i="151"/>
  <c r="O2" i="151"/>
  <c r="K2" i="151"/>
  <c r="J2" i="151"/>
  <c r="I2" i="151"/>
  <c r="K8" i="125"/>
  <c r="K2" i="125" s="1"/>
  <c r="X6" i="146"/>
  <c r="T8" i="146"/>
  <c r="I2" i="12"/>
  <c r="J2" i="12"/>
  <c r="H2" i="12"/>
  <c r="E16" i="12"/>
  <c r="F15" i="149"/>
  <c r="D15" i="149"/>
  <c r="C15" i="149"/>
  <c r="F13" i="149"/>
  <c r="E13" i="149"/>
  <c r="E18" i="149" s="1"/>
  <c r="D13" i="149"/>
  <c r="C13" i="149"/>
  <c r="F9" i="149"/>
  <c r="D9" i="149"/>
  <c r="C9" i="149"/>
  <c r="AA42" i="34"/>
  <c r="Z42" i="34"/>
  <c r="Y42" i="34"/>
  <c r="X42" i="34"/>
  <c r="Z13" i="34" s="1"/>
  <c r="W42" i="34"/>
  <c r="Y13" i="34" s="1"/>
  <c r="V42" i="34"/>
  <c r="U42" i="34"/>
  <c r="T42" i="34"/>
  <c r="AA41" i="34"/>
  <c r="Z41" i="34"/>
  <c r="Y41" i="34"/>
  <c r="X41" i="34"/>
  <c r="W41" i="34"/>
  <c r="V41" i="34"/>
  <c r="U41" i="34"/>
  <c r="T41" i="34"/>
  <c r="AA40" i="34"/>
  <c r="Z40" i="34"/>
  <c r="Y40" i="34"/>
  <c r="X40" i="34"/>
  <c r="W40" i="34"/>
  <c r="V40" i="34"/>
  <c r="U40" i="34"/>
  <c r="T40" i="34"/>
  <c r="AA39" i="34"/>
  <c r="Z39" i="34"/>
  <c r="Y39" i="34"/>
  <c r="X39" i="34"/>
  <c r="W39" i="34"/>
  <c r="V39" i="34"/>
  <c r="AE39" i="34" s="1"/>
  <c r="U39" i="34"/>
  <c r="T39" i="34"/>
  <c r="AA38" i="34"/>
  <c r="Z38" i="34"/>
  <c r="Y38" i="34"/>
  <c r="X38" i="34"/>
  <c r="W38" i="34"/>
  <c r="V38" i="34"/>
  <c r="U38" i="34"/>
  <c r="T38" i="34"/>
  <c r="AA37" i="34"/>
  <c r="Z37" i="34"/>
  <c r="Y37" i="34"/>
  <c r="X37" i="34"/>
  <c r="W37" i="34"/>
  <c r="V37" i="34"/>
  <c r="AA7" i="34"/>
  <c r="AA8" i="34" s="1"/>
  <c r="Z7" i="34"/>
  <c r="Y7" i="34"/>
  <c r="X7" i="34"/>
  <c r="W7" i="34"/>
  <c r="V7" i="34"/>
  <c r="Z6" i="34"/>
  <c r="Y6" i="34"/>
  <c r="X6" i="34"/>
  <c r="AB6" i="34" s="1"/>
  <c r="W6" i="34"/>
  <c r="AC6" i="34" s="1"/>
  <c r="Z5" i="34"/>
  <c r="Y5" i="34"/>
  <c r="X5" i="34"/>
  <c r="AB5" i="34" s="1"/>
  <c r="W5" i="34"/>
  <c r="Z4" i="34"/>
  <c r="Y4" i="34"/>
  <c r="X4" i="34"/>
  <c r="AB4" i="34" s="1"/>
  <c r="AD39" i="34" l="1"/>
  <c r="L2" i="151"/>
  <c r="Z15" i="34"/>
  <c r="AC5" i="34"/>
  <c r="U6" i="109"/>
  <c r="F15" i="151"/>
  <c r="AD40" i="34"/>
  <c r="Z8" i="34"/>
  <c r="X8" i="34"/>
  <c r="W8" i="34"/>
  <c r="Y15" i="34"/>
  <c r="V8" i="34"/>
  <c r="Y8" i="34"/>
  <c r="AC7" i="34"/>
  <c r="C18" i="149"/>
  <c r="D18" i="149"/>
  <c r="F18" i="149"/>
  <c r="AB7" i="34"/>
  <c r="AB8" i="34" s="1"/>
  <c r="AC4" i="34"/>
  <c r="AC8" i="34" l="1"/>
  <c r="AC9" i="34"/>
  <c r="AB9" i="34"/>
  <c r="Z2" i="13" l="1"/>
  <c r="Y2" i="13"/>
  <c r="X2" i="13"/>
  <c r="Z2" i="12"/>
  <c r="Y2" i="12"/>
  <c r="X2" i="12"/>
  <c r="J6" i="146"/>
  <c r="J25" i="146" s="1"/>
  <c r="J38" i="34" s="1"/>
  <c r="F25" i="146"/>
  <c r="F38" i="34" s="1"/>
  <c r="D6" i="146"/>
  <c r="G18" i="125"/>
  <c r="E18" i="125"/>
  <c r="D20" i="13"/>
  <c r="D23" i="117"/>
  <c r="E17" i="12"/>
  <c r="X2" i="143"/>
  <c r="P2" i="143"/>
  <c r="S8" i="146"/>
  <c r="Z2" i="117"/>
  <c r="O2" i="143"/>
  <c r="T2" i="143"/>
  <c r="U2" i="143"/>
  <c r="Y2" i="143"/>
  <c r="E30" i="143"/>
  <c r="E29" i="143"/>
  <c r="E28" i="143"/>
  <c r="J7" i="146"/>
  <c r="O7" i="146" s="1"/>
  <c r="D25" i="146" l="1"/>
  <c r="D38" i="34" s="1"/>
  <c r="D5" i="109"/>
  <c r="E4" i="34"/>
  <c r="G11" i="123"/>
  <c r="AB37" i="34"/>
  <c r="AC37" i="34"/>
  <c r="AB38" i="34"/>
  <c r="AC38" i="34"/>
  <c r="AB39" i="34"/>
  <c r="AC39" i="34"/>
  <c r="AB40" i="34"/>
  <c r="AC40" i="34"/>
  <c r="AB41" i="34"/>
  <c r="AC41" i="34"/>
  <c r="AC42" i="34" s="1"/>
  <c r="AD41" i="34"/>
  <c r="AE41" i="34"/>
  <c r="E100" i="148"/>
  <c r="E99" i="148"/>
  <c r="E95" i="148"/>
  <c r="E94" i="148"/>
  <c r="D85" i="148"/>
  <c r="E84" i="148"/>
  <c r="E85" i="148" s="1"/>
  <c r="I78" i="148"/>
  <c r="I66" i="148"/>
  <c r="E50" i="148"/>
  <c r="G50" i="148" s="1"/>
  <c r="D50" i="148"/>
  <c r="F50" i="148" s="1"/>
  <c r="E45" i="148"/>
  <c r="G45" i="148" s="1"/>
  <c r="D45" i="148"/>
  <c r="F45" i="148" s="1"/>
  <c r="G40" i="148"/>
  <c r="F40" i="148"/>
  <c r="E40" i="148"/>
  <c r="D40" i="148"/>
  <c r="E39" i="148"/>
  <c r="H39" i="148" s="1"/>
  <c r="H38" i="148"/>
  <c r="E38" i="148"/>
  <c r="H37" i="148"/>
  <c r="E37" i="148"/>
  <c r="H36" i="148"/>
  <c r="I29" i="148"/>
  <c r="J20" i="148"/>
  <c r="I13" i="148"/>
  <c r="U8" i="148"/>
  <c r="B17" i="146"/>
  <c r="D17" i="146"/>
  <c r="J26" i="146" s="1"/>
  <c r="J39" i="34" s="1"/>
  <c r="C15" i="146" l="1"/>
  <c r="F15" i="146" s="1"/>
  <c r="G12" i="123"/>
  <c r="E17" i="146"/>
  <c r="B26" i="146"/>
  <c r="E6" i="34"/>
  <c r="H15" i="149"/>
  <c r="AB42" i="34"/>
  <c r="D53" i="148"/>
  <c r="H40" i="148"/>
  <c r="E53" i="148" s="1"/>
  <c r="B39" i="34" l="1"/>
  <c r="C24" i="146"/>
  <c r="C37" i="34" s="1"/>
  <c r="D7" i="109"/>
  <c r="H5" i="149"/>
  <c r="I2" i="123"/>
  <c r="J2" i="125"/>
  <c r="K2" i="124"/>
  <c r="J2" i="124"/>
  <c r="M6" i="109" s="1"/>
  <c r="I2" i="124"/>
  <c r="M5" i="109"/>
  <c r="I7" i="125"/>
  <c r="G17" i="125" s="1"/>
  <c r="F20" i="13"/>
  <c r="H7" i="34"/>
  <c r="H8" i="34" s="1"/>
  <c r="G7" i="34"/>
  <c r="K8" i="12"/>
  <c r="K2" i="12" s="1"/>
  <c r="T5" i="109"/>
  <c r="T6" i="109"/>
  <c r="T7" i="109"/>
  <c r="Q5" i="109"/>
  <c r="Q6" i="109"/>
  <c r="Q7" i="109"/>
  <c r="J9" i="109"/>
  <c r="K9" i="109"/>
  <c r="I9" i="109"/>
  <c r="J2" i="126"/>
  <c r="M8" i="109" s="1"/>
  <c r="K2" i="126"/>
  <c r="M7" i="109" l="1"/>
  <c r="M9" i="109" s="1"/>
  <c r="J2" i="143"/>
  <c r="N8" i="109" s="1"/>
  <c r="F22" i="13"/>
  <c r="L6" i="109"/>
  <c r="I2" i="125"/>
  <c r="G13" i="124"/>
  <c r="G12" i="124"/>
  <c r="F19" i="125"/>
  <c r="F13" i="126"/>
  <c r="I6" i="126"/>
  <c r="I2" i="126" s="1"/>
  <c r="K24" i="146"/>
  <c r="K37" i="34" s="1"/>
  <c r="K27" i="146"/>
  <c r="K40" i="34" s="1"/>
  <c r="I6" i="34"/>
  <c r="F28" i="146"/>
  <c r="F41" i="34" s="1"/>
  <c r="E28" i="146"/>
  <c r="E41" i="34" s="1"/>
  <c r="D28" i="146"/>
  <c r="D41" i="34" s="1"/>
  <c r="C28" i="146"/>
  <c r="B28" i="146"/>
  <c r="AB27" i="146"/>
  <c r="AA27" i="146"/>
  <c r="Z27" i="146"/>
  <c r="Y27" i="146"/>
  <c r="L27" i="146"/>
  <c r="L40" i="34" s="1"/>
  <c r="G27" i="146"/>
  <c r="G40" i="34" s="1"/>
  <c r="F27" i="146"/>
  <c r="F40" i="34" s="1"/>
  <c r="Z26" i="146"/>
  <c r="Y26" i="146"/>
  <c r="L26" i="146"/>
  <c r="L39" i="34" s="1"/>
  <c r="K26" i="146"/>
  <c r="K39" i="34" s="1"/>
  <c r="E26" i="146"/>
  <c r="E39" i="34" s="1"/>
  <c r="D26" i="146"/>
  <c r="D39" i="34" s="1"/>
  <c r="Y25" i="146"/>
  <c r="L25" i="146"/>
  <c r="L38" i="34" s="1"/>
  <c r="Z24" i="146"/>
  <c r="Y24" i="146"/>
  <c r="L24" i="146"/>
  <c r="L37" i="34" s="1"/>
  <c r="G24" i="146"/>
  <c r="G37" i="34" s="1"/>
  <c r="F24" i="146"/>
  <c r="F37" i="34" s="1"/>
  <c r="E24" i="146"/>
  <c r="E37" i="34" s="1"/>
  <c r="D24" i="146"/>
  <c r="O24" i="146" s="1"/>
  <c r="AB19" i="146"/>
  <c r="AA19" i="146"/>
  <c r="Y19" i="146"/>
  <c r="AB9" i="146"/>
  <c r="Z9" i="146"/>
  <c r="Y9" i="146"/>
  <c r="Y10" i="146" s="1"/>
  <c r="X9" i="146"/>
  <c r="X28" i="146" s="1"/>
  <c r="W9" i="146"/>
  <c r="W28" i="146" s="1"/>
  <c r="V9" i="146"/>
  <c r="V28" i="146" s="1"/>
  <c r="U9" i="146"/>
  <c r="U28" i="146" s="1"/>
  <c r="S9" i="146"/>
  <c r="S28" i="146" s="1"/>
  <c r="R9" i="146"/>
  <c r="R28" i="146" s="1"/>
  <c r="Q9" i="146"/>
  <c r="Q28" i="146" s="1"/>
  <c r="L9" i="146"/>
  <c r="L10" i="146" s="1"/>
  <c r="K9" i="146"/>
  <c r="O9" i="146" s="1"/>
  <c r="I13" i="149" s="1"/>
  <c r="I18" i="149" s="1"/>
  <c r="AB26" i="146"/>
  <c r="AA26" i="146"/>
  <c r="F26" i="146"/>
  <c r="O26" i="146" s="1"/>
  <c r="AB25" i="146"/>
  <c r="AA25" i="146"/>
  <c r="H6" i="146"/>
  <c r="AA24" i="146"/>
  <c r="F25" i="117"/>
  <c r="F23" i="117"/>
  <c r="AB9" i="12"/>
  <c r="H23" i="117"/>
  <c r="G27" i="117"/>
  <c r="H25" i="117"/>
  <c r="D25" i="117"/>
  <c r="I6" i="146" s="1"/>
  <c r="G14" i="124" l="1"/>
  <c r="O39" i="34"/>
  <c r="F39" i="34"/>
  <c r="B41" i="34"/>
  <c r="O37" i="34"/>
  <c r="D37" i="34"/>
  <c r="C41" i="34"/>
  <c r="G13" i="126"/>
  <c r="P24" i="146"/>
  <c r="K28" i="146"/>
  <c r="K41" i="34" s="1"/>
  <c r="L28" i="146"/>
  <c r="L41" i="34" s="1"/>
  <c r="P9" i="146"/>
  <c r="H10" i="146"/>
  <c r="H29" i="146" s="1"/>
  <c r="H42" i="34" s="1"/>
  <c r="F11" i="34" s="1"/>
  <c r="H25" i="146"/>
  <c r="H38" i="34" s="1"/>
  <c r="D29" i="146"/>
  <c r="D42" i="34" s="1"/>
  <c r="F13" i="34" s="1"/>
  <c r="I10" i="146"/>
  <c r="I29" i="146" s="1"/>
  <c r="I42" i="34" s="1"/>
  <c r="G11" i="34" s="1"/>
  <c r="I25" i="146"/>
  <c r="I38" i="34" s="1"/>
  <c r="F29" i="146"/>
  <c r="F42" i="34" s="1"/>
  <c r="F12" i="34" s="1"/>
  <c r="G26" i="146"/>
  <c r="G39" i="34" s="1"/>
  <c r="K6" i="146"/>
  <c r="O6" i="146" s="1"/>
  <c r="K2" i="143"/>
  <c r="N9" i="109"/>
  <c r="Y29" i="146"/>
  <c r="L5" i="109"/>
  <c r="I4" i="34"/>
  <c r="AA29" i="146"/>
  <c r="G19" i="125"/>
  <c r="F10" i="146"/>
  <c r="B10" i="146"/>
  <c r="AA10" i="146"/>
  <c r="D19" i="146"/>
  <c r="J10" i="146"/>
  <c r="O8" i="146"/>
  <c r="G13" i="149" s="1"/>
  <c r="D10" i="146"/>
  <c r="O5" i="146"/>
  <c r="H27" i="117"/>
  <c r="AD6" i="117"/>
  <c r="L29" i="146" l="1"/>
  <c r="L42" i="34" s="1"/>
  <c r="P28" i="146"/>
  <c r="P41" i="34" s="1"/>
  <c r="O28" i="146"/>
  <c r="O41" i="34" s="1"/>
  <c r="O12" i="146"/>
  <c r="P37" i="34"/>
  <c r="C6" i="109"/>
  <c r="O6" i="109" s="1"/>
  <c r="K10" i="146"/>
  <c r="K25" i="146"/>
  <c r="O10" i="146"/>
  <c r="J29" i="146"/>
  <c r="J42" i="34" s="1"/>
  <c r="F14" i="34" s="1"/>
  <c r="F15" i="34" s="1"/>
  <c r="F5" i="109"/>
  <c r="R5" i="109" s="1"/>
  <c r="G15" i="149"/>
  <c r="C5" i="109"/>
  <c r="O5" i="109" s="1"/>
  <c r="C7" i="109"/>
  <c r="R7" i="109" s="1"/>
  <c r="G9" i="149"/>
  <c r="F7" i="109"/>
  <c r="C8" i="109"/>
  <c r="O8" i="109" s="1"/>
  <c r="E27" i="146"/>
  <c r="E40" i="34" s="1"/>
  <c r="L9" i="109"/>
  <c r="K38" i="34" l="1"/>
  <c r="K29" i="146"/>
  <c r="K42" i="34" s="1"/>
  <c r="F17" i="146"/>
  <c r="C26" i="146"/>
  <c r="F6" i="34"/>
  <c r="J6" i="34" s="1"/>
  <c r="N10" i="109"/>
  <c r="G18" i="149"/>
  <c r="O7" i="109"/>
  <c r="I7" i="5"/>
  <c r="E22" i="13"/>
  <c r="L6" i="130"/>
  <c r="L12" i="26"/>
  <c r="F24" i="117"/>
  <c r="G17" i="12"/>
  <c r="D13" i="145"/>
  <c r="E12" i="145"/>
  <c r="E13" i="145" s="1"/>
  <c r="I3" i="145"/>
  <c r="AD2" i="145"/>
  <c r="AC2" i="145"/>
  <c r="AA2" i="145"/>
  <c r="Z2" i="145"/>
  <c r="Y2" i="145"/>
  <c r="V2" i="145"/>
  <c r="U2" i="145"/>
  <c r="T2" i="145"/>
  <c r="S2" i="145"/>
  <c r="R2" i="145"/>
  <c r="Q2" i="145"/>
  <c r="P2" i="145"/>
  <c r="O2" i="145"/>
  <c r="P26" i="146" l="1"/>
  <c r="P39" i="34" s="1"/>
  <c r="C39" i="34"/>
  <c r="D24" i="117" l="1"/>
  <c r="E6" i="146" s="1"/>
  <c r="Q2" i="143"/>
  <c r="R2" i="143"/>
  <c r="S2" i="143"/>
  <c r="V2" i="143"/>
  <c r="E25" i="146" l="1"/>
  <c r="E38" i="34" s="1"/>
  <c r="E10" i="146"/>
  <c r="E29" i="146" l="1"/>
  <c r="E42" i="34" s="1"/>
  <c r="G13" i="34" s="1"/>
  <c r="G8" i="34"/>
  <c r="D19" i="125" l="1"/>
  <c r="G18" i="12"/>
  <c r="F18" i="12"/>
  <c r="I2" i="117"/>
  <c r="G38" i="141"/>
  <c r="M2" i="141"/>
  <c r="N2" i="141"/>
  <c r="O2" i="141"/>
  <c r="P2" i="141"/>
  <c r="Q2" i="141"/>
  <c r="L2" i="141"/>
  <c r="I41" i="141"/>
  <c r="T8" i="109" s="1"/>
  <c r="F27" i="117" l="1"/>
  <c r="P7" i="109"/>
  <c r="D17" i="132" l="1"/>
  <c r="C17" i="132"/>
  <c r="H2" i="132"/>
  <c r="Y2" i="138"/>
  <c r="X2" i="138"/>
  <c r="W2" i="138"/>
  <c r="V2" i="138"/>
  <c r="U2" i="138"/>
  <c r="S2" i="138"/>
  <c r="R2" i="138"/>
  <c r="Q2" i="138"/>
  <c r="P2" i="138"/>
  <c r="O2" i="138"/>
  <c r="N2" i="138"/>
  <c r="M2" i="138"/>
  <c r="L2" i="138"/>
  <c r="I2" i="138"/>
  <c r="P8" i="146" l="1"/>
  <c r="O2" i="13"/>
  <c r="P2" i="13"/>
  <c r="Q2" i="13"/>
  <c r="R2" i="13"/>
  <c r="U7" i="146" s="1"/>
  <c r="S2" i="13"/>
  <c r="T2" i="13"/>
  <c r="W7" i="146" s="1"/>
  <c r="N2" i="13"/>
  <c r="Q7" i="146" s="1"/>
  <c r="N2" i="12"/>
  <c r="AD2" i="137"/>
  <c r="AC2" i="137"/>
  <c r="AB2" i="137"/>
  <c r="Z2" i="137"/>
  <c r="Y2" i="137"/>
  <c r="X2" i="137"/>
  <c r="W2" i="137"/>
  <c r="V2" i="137"/>
  <c r="U2" i="137"/>
  <c r="S2" i="137"/>
  <c r="R2" i="137"/>
  <c r="Q2" i="137"/>
  <c r="P2" i="137"/>
  <c r="O2" i="137"/>
  <c r="N2" i="137"/>
  <c r="M2" i="137"/>
  <c r="L2" i="137"/>
  <c r="K2" i="137"/>
  <c r="I2" i="137"/>
  <c r="Q5" i="146" l="1"/>
  <c r="C10" i="146"/>
  <c r="O2" i="125"/>
  <c r="P2" i="125"/>
  <c r="Q2" i="125"/>
  <c r="R2" i="125"/>
  <c r="S2" i="125"/>
  <c r="T2" i="125"/>
  <c r="D25" i="122"/>
  <c r="I18" i="122"/>
  <c r="E24" i="122" s="1"/>
  <c r="E25" i="122" s="1"/>
  <c r="S2" i="122"/>
  <c r="R2" i="122"/>
  <c r="Q2" i="122"/>
  <c r="P2" i="122"/>
  <c r="O2" i="122"/>
  <c r="N2" i="122"/>
  <c r="M2" i="122"/>
  <c r="L2" i="122"/>
  <c r="I2" i="122"/>
  <c r="I4" i="39"/>
  <c r="I2" i="26"/>
  <c r="I2" i="7"/>
  <c r="I2" i="130"/>
  <c r="F8" i="109" l="1"/>
  <c r="R8" i="109" s="1"/>
  <c r="H2" i="13"/>
  <c r="R17" i="146"/>
  <c r="R26" i="146" s="1"/>
  <c r="W17" i="146"/>
  <c r="W26" i="146" s="1"/>
  <c r="V17" i="146"/>
  <c r="V26" i="146" s="1"/>
  <c r="U17" i="146"/>
  <c r="U26" i="146" s="1"/>
  <c r="S17" i="146"/>
  <c r="AD2" i="136"/>
  <c r="AC2" i="136"/>
  <c r="AB2" i="136"/>
  <c r="Z2" i="136"/>
  <c r="Y2" i="136"/>
  <c r="X2" i="136"/>
  <c r="W2" i="136"/>
  <c r="V2" i="136"/>
  <c r="U2" i="136"/>
  <c r="S2" i="136"/>
  <c r="R2" i="136"/>
  <c r="Q2" i="136"/>
  <c r="P2" i="136"/>
  <c r="O2" i="136"/>
  <c r="N2" i="136"/>
  <c r="M2" i="136"/>
  <c r="L2" i="136"/>
  <c r="I9" i="136"/>
  <c r="I2" i="136" s="1"/>
  <c r="F14" i="133" l="1"/>
  <c r="F15" i="133" s="1"/>
  <c r="E15" i="133"/>
  <c r="I2" i="133"/>
  <c r="E15" i="26"/>
  <c r="Q2" i="26"/>
  <c r="S2" i="26"/>
  <c r="R2" i="26"/>
  <c r="P2" i="26"/>
  <c r="O2" i="26"/>
  <c r="N2" i="26"/>
  <c r="M2" i="26"/>
  <c r="L2" i="26"/>
  <c r="U2" i="126"/>
  <c r="T2" i="126"/>
  <c r="S2" i="126"/>
  <c r="R2" i="126"/>
  <c r="Q2" i="126"/>
  <c r="P2" i="126"/>
  <c r="O2" i="126"/>
  <c r="N2" i="126"/>
  <c r="U2" i="125"/>
  <c r="N2" i="125"/>
  <c r="S2" i="124"/>
  <c r="R2" i="124"/>
  <c r="Q2" i="124"/>
  <c r="P2" i="124"/>
  <c r="O2" i="124"/>
  <c r="N2" i="124"/>
  <c r="O2" i="123"/>
  <c r="P2" i="123"/>
  <c r="Q2" i="123"/>
  <c r="R2" i="123"/>
  <c r="S2" i="123"/>
  <c r="T2" i="123"/>
  <c r="U2" i="123"/>
  <c r="N2" i="123"/>
  <c r="Z16" i="146" l="1"/>
  <c r="Z19" i="146" s="1"/>
  <c r="R16" i="146"/>
  <c r="X16" i="146"/>
  <c r="V16" i="146"/>
  <c r="T25" i="146"/>
  <c r="U16" i="146"/>
  <c r="U25" i="146" s="1"/>
  <c r="S25" i="146"/>
  <c r="Q18" i="146"/>
  <c r="X18" i="146"/>
  <c r="R18" i="146"/>
  <c r="S18" i="146"/>
  <c r="S27" i="146" s="1"/>
  <c r="T18" i="146"/>
  <c r="U18" i="146"/>
  <c r="W18" i="146"/>
  <c r="V18" i="146"/>
  <c r="X17" i="146"/>
  <c r="Q17" i="146"/>
  <c r="Q26" i="146" s="1"/>
  <c r="Q15" i="146"/>
  <c r="X15" i="146"/>
  <c r="W15" i="146"/>
  <c r="V15" i="146"/>
  <c r="U15" i="146"/>
  <c r="T15" i="146"/>
  <c r="S15" i="146"/>
  <c r="R15" i="146"/>
  <c r="R8" i="146"/>
  <c r="U8" i="146"/>
  <c r="V8" i="146"/>
  <c r="W8" i="146"/>
  <c r="X8" i="146"/>
  <c r="I15" i="6"/>
  <c r="R27" i="146" l="1"/>
  <c r="W27" i="146"/>
  <c r="U27" i="146"/>
  <c r="X27" i="146"/>
  <c r="V27" i="146"/>
  <c r="R19" i="146"/>
  <c r="V19" i="146"/>
  <c r="W19" i="146"/>
  <c r="S19" i="146"/>
  <c r="X19" i="146"/>
  <c r="T19" i="146"/>
  <c r="U19" i="146"/>
  <c r="Q19" i="146"/>
  <c r="Q24" i="146"/>
  <c r="P6" i="146"/>
  <c r="P12" i="146" s="1"/>
  <c r="G25" i="146" l="1"/>
  <c r="G38" i="34" s="1"/>
  <c r="P10" i="146" l="1"/>
  <c r="G29" i="146"/>
  <c r="G42" i="34" s="1"/>
  <c r="G12" i="34" s="1"/>
  <c r="G15" i="34" s="1"/>
  <c r="G10" i="146"/>
  <c r="AC2" i="123"/>
  <c r="AB2" i="123"/>
  <c r="Z2" i="123"/>
  <c r="Y2" i="123"/>
  <c r="X2" i="123"/>
  <c r="W2" i="123"/>
  <c r="H7" i="125"/>
  <c r="E17" i="125" s="1"/>
  <c r="F6" i="109" l="1"/>
  <c r="R6" i="109" s="1"/>
  <c r="H2" i="125"/>
  <c r="H6" i="126"/>
  <c r="H6" i="124"/>
  <c r="E12" i="124" s="1"/>
  <c r="H6" i="123"/>
  <c r="E11" i="123" s="1"/>
  <c r="E12" i="123" s="1"/>
  <c r="E19" i="125" l="1"/>
  <c r="E13" i="126"/>
  <c r="C18" i="146" s="1"/>
  <c r="H2" i="126"/>
  <c r="H2" i="123"/>
  <c r="D13" i="126"/>
  <c r="E13" i="124"/>
  <c r="E14" i="124" s="1"/>
  <c r="D18" i="12"/>
  <c r="C22" i="13"/>
  <c r="Y2" i="117"/>
  <c r="X2" i="117"/>
  <c r="H8" i="117"/>
  <c r="D22" i="117" s="1"/>
  <c r="I6" i="5"/>
  <c r="I2" i="5" s="1"/>
  <c r="Z2" i="5"/>
  <c r="Y2" i="5"/>
  <c r="X2" i="5"/>
  <c r="W2" i="5"/>
  <c r="V2" i="5"/>
  <c r="U2" i="5"/>
  <c r="S2" i="5"/>
  <c r="R2" i="5"/>
  <c r="Q2" i="5"/>
  <c r="P2" i="5"/>
  <c r="W2" i="13"/>
  <c r="D22" i="13"/>
  <c r="U2" i="13"/>
  <c r="X7" i="146" s="1"/>
  <c r="U2" i="117"/>
  <c r="T2" i="117"/>
  <c r="S2" i="117"/>
  <c r="R2" i="117"/>
  <c r="Q2" i="117"/>
  <c r="P2" i="117"/>
  <c r="O2" i="117"/>
  <c r="N2" i="117"/>
  <c r="R6" i="146" l="1"/>
  <c r="R25" i="146" s="1"/>
  <c r="Z6" i="146"/>
  <c r="H2" i="117"/>
  <c r="F18" i="146"/>
  <c r="F7" i="34"/>
  <c r="J7" i="34" s="1"/>
  <c r="C27" i="146"/>
  <c r="D27" i="117"/>
  <c r="Q6" i="146"/>
  <c r="Q25" i="146" s="1"/>
  <c r="W6" i="146"/>
  <c r="W25" i="146" s="1"/>
  <c r="X5" i="146"/>
  <c r="X25" i="146" s="1"/>
  <c r="X26" i="146"/>
  <c r="V6" i="146"/>
  <c r="V25" i="146" s="1"/>
  <c r="B18" i="146"/>
  <c r="U2" i="12"/>
  <c r="T2" i="12"/>
  <c r="W5" i="146" s="1"/>
  <c r="S2" i="12"/>
  <c r="R2" i="12"/>
  <c r="Q2" i="12"/>
  <c r="P2" i="12"/>
  <c r="O2" i="12"/>
  <c r="D16" i="26"/>
  <c r="E16" i="26"/>
  <c r="M3" i="6"/>
  <c r="L3" i="6"/>
  <c r="K3" i="6"/>
  <c r="J3" i="6"/>
  <c r="AB2" i="12"/>
  <c r="AA2" i="12"/>
  <c r="W9" i="109"/>
  <c r="V9" i="109"/>
  <c r="H9" i="109"/>
  <c r="Z25" i="146" l="1"/>
  <c r="Z29" i="146" s="1"/>
  <c r="Z10" i="146"/>
  <c r="P27" i="146"/>
  <c r="P40" i="34" s="1"/>
  <c r="C40" i="34"/>
  <c r="AB24" i="146"/>
  <c r="AB29" i="146" s="1"/>
  <c r="AB10" i="146"/>
  <c r="T5" i="146"/>
  <c r="T24" i="146" s="1"/>
  <c r="U5" i="146"/>
  <c r="U24" i="146" s="1"/>
  <c r="B27" i="146"/>
  <c r="O27" i="146" s="1"/>
  <c r="E18" i="146"/>
  <c r="E7" i="34"/>
  <c r="F4" i="34"/>
  <c r="V5" i="146"/>
  <c r="V24" i="146" s="1"/>
  <c r="R5" i="146"/>
  <c r="R24" i="146" s="1"/>
  <c r="S5" i="146"/>
  <c r="E9" i="109"/>
  <c r="Q8" i="109"/>
  <c r="J13" i="149"/>
  <c r="AD37" i="34"/>
  <c r="E18" i="12"/>
  <c r="Q8" i="146"/>
  <c r="U9" i="109"/>
  <c r="J4" i="34" l="1"/>
  <c r="I7" i="34"/>
  <c r="O40" i="34"/>
  <c r="B40" i="34"/>
  <c r="R10" i="146"/>
  <c r="H13" i="149"/>
  <c r="G7" i="109"/>
  <c r="S7" i="109" s="1"/>
  <c r="J5" i="149"/>
  <c r="G5" i="109"/>
  <c r="J15" i="149"/>
  <c r="V29" i="146"/>
  <c r="V10" i="146"/>
  <c r="D8" i="109"/>
  <c r="P8" i="109" s="1"/>
  <c r="R29" i="146"/>
  <c r="X29" i="146"/>
  <c r="X10" i="146"/>
  <c r="T10" i="146"/>
  <c r="T29" i="146"/>
  <c r="W10" i="146"/>
  <c r="W29" i="146"/>
  <c r="S10" i="146"/>
  <c r="S24" i="146"/>
  <c r="S29" i="146" s="1"/>
  <c r="U10" i="146"/>
  <c r="U29" i="146"/>
  <c r="Q10" i="146"/>
  <c r="Q27" i="146"/>
  <c r="Q29" i="146" s="1"/>
  <c r="P5" i="109"/>
  <c r="AD38" i="34"/>
  <c r="S8" i="109"/>
  <c r="AD42" i="34" l="1"/>
  <c r="AE40" i="34"/>
  <c r="S5" i="109"/>
  <c r="F9" i="109"/>
  <c r="L10" i="109" s="1"/>
  <c r="C9" i="109"/>
  <c r="AE38" i="34"/>
  <c r="AE37" i="34" l="1"/>
  <c r="AE42" i="34" s="1"/>
  <c r="AE28" i="143" l="1"/>
  <c r="B25" i="146"/>
  <c r="B38" i="34" s="1"/>
  <c r="B19" i="146" l="1"/>
  <c r="B29" i="146" s="1"/>
  <c r="O29" i="146" s="1"/>
  <c r="O42" i="34" s="1"/>
  <c r="E5" i="34"/>
  <c r="E8" i="34" s="1"/>
  <c r="E16" i="146"/>
  <c r="E19" i="146" s="1"/>
  <c r="O25" i="146"/>
  <c r="H9" i="149"/>
  <c r="H18" i="149" s="1"/>
  <c r="I5" i="34" l="1"/>
  <c r="I8" i="34" s="1"/>
  <c r="D6" i="109"/>
  <c r="B42" i="34"/>
  <c r="P6" i="109"/>
  <c r="D9" i="109"/>
  <c r="E10" i="109" s="1"/>
  <c r="O38" i="34"/>
  <c r="O30" i="146"/>
  <c r="O43" i="34" s="1"/>
  <c r="C16" i="146"/>
  <c r="F16" i="146" s="1"/>
  <c r="F19" i="146" l="1"/>
  <c r="G6" i="109"/>
  <c r="J9" i="149"/>
  <c r="J18" i="149" s="1"/>
  <c r="C19" i="146"/>
  <c r="C29" i="146" s="1"/>
  <c r="C25" i="146"/>
  <c r="F5" i="34"/>
  <c r="G9" i="109" l="1"/>
  <c r="S6" i="109"/>
  <c r="P29" i="146"/>
  <c r="P42" i="34" s="1"/>
  <c r="C42" i="34"/>
  <c r="J5" i="34"/>
  <c r="J8" i="34" s="1"/>
  <c r="F8" i="34"/>
  <c r="P25" i="146"/>
  <c r="C38" i="34"/>
  <c r="P38" i="34" l="1"/>
  <c r="P30" i="146"/>
  <c r="P43" i="34" s="1"/>
  <c r="G10" i="109"/>
  <c r="H10" i="109" s="1"/>
  <c r="N11" i="109" s="1"/>
  <c r="M10" i="109"/>
  <c r="F75" i="154"/>
  <c r="B75" i="154"/>
  <c r="C75" i="154"/>
  <c r="D75" i="154"/>
  <c r="E75" i="154"/>
  <c r="K75" i="155"/>
  <c r="H75" i="155"/>
  <c r="I75" i="155"/>
  <c r="J75" i="155"/>
  <c r="L75" i="15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Chic</author>
  </authors>
  <commentList>
    <comment ref="F5" authorId="0" shapeId="0" xr:uid="{3E5F9B43-009B-4FB2-88F5-137F196312D6}">
      <text>
        <r>
          <rPr>
            <sz val="8"/>
            <color indexed="81"/>
            <rFont val="Tahoma"/>
            <family val="2"/>
          </rPr>
          <t xml:space="preserve">ร้อยละผลเทียบผลให้คิดตามไตรมาส
</t>
        </r>
      </text>
    </comment>
    <comment ref="L5" authorId="0" shapeId="0" xr:uid="{609F65CF-676B-4321-B9B2-F576378EF58A}">
      <text>
        <r>
          <rPr>
            <sz val="8"/>
            <color indexed="81"/>
            <rFont val="Tahoma"/>
            <family val="2"/>
          </rPr>
          <t xml:space="preserve">ร้อยละผลเทียบผลให้คิดตามไตรมาส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Chic</author>
  </authors>
  <commentList>
    <comment ref="F5" authorId="0" shapeId="0" xr:uid="{B6FF6A13-DF8E-4CB9-87ED-1C5190F83EDA}">
      <text>
        <r>
          <rPr>
            <sz val="8"/>
            <color indexed="81"/>
            <rFont val="Tahoma"/>
            <family val="2"/>
          </rPr>
          <t xml:space="preserve">ร้อยละผลเทียบผลให้คิดตามไตรมาส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Mr.KKD</author>
  </authors>
  <commentList>
    <comment ref="E17" authorId="0" shapeId="0" xr:uid="{E76AAA3C-7546-443A-85E1-31663CDCFADF}">
      <text>
        <r>
          <rPr>
            <b/>
            <sz val="10"/>
            <color indexed="81"/>
            <rFont val="Tahoma"/>
            <family val="2"/>
          </rPr>
          <t>Mr.KKD:</t>
        </r>
        <r>
          <rPr>
            <sz val="10"/>
            <color indexed="81"/>
            <rFont val="Tahoma"/>
            <family val="2"/>
          </rPr>
          <t xml:space="preserve">
1.จำนวนปัญหาทางยาที่สามารถค้นหาได้
2.ร้อยละการยอมรับข้อเสนอแนะของเภสัชกร
3.ไม่เอาได้ป่าว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Mr.KKD</author>
  </authors>
  <commentList>
    <comment ref="F11" authorId="0" shapeId="0" xr:uid="{A2967576-F4CF-419C-832C-8101BD3DC27B}">
      <text>
        <r>
          <rPr>
            <b/>
            <sz val="10"/>
            <color indexed="81"/>
            <rFont val="Tahoma"/>
            <family val="2"/>
          </rPr>
          <t>Mr.KKD:</t>
        </r>
        <r>
          <rPr>
            <sz val="10"/>
            <color indexed="81"/>
            <rFont val="Tahoma"/>
            <family val="2"/>
          </rPr>
          <t xml:space="preserve">
1.จำนวนปัญหาทางยาที่สามารถค้นหาได้
2.ร้อยละการยอมรับข้อเสนอแนะของเภสัชกร
3.ไม่เอาได้ป่าว</t>
        </r>
      </text>
    </comment>
  </commentList>
</comments>
</file>

<file path=xl/sharedStrings.xml><?xml version="1.0" encoding="utf-8"?>
<sst xmlns="http://schemas.openxmlformats.org/spreadsheetml/2006/main" count="4018" uniqueCount="1350">
  <si>
    <t>วัตถุประสงค์</t>
  </si>
  <si>
    <t>ข้อที่ 1</t>
  </si>
  <si>
    <t>ข้อที่ 2</t>
  </si>
  <si>
    <t>ข้อที่ 3</t>
  </si>
  <si>
    <t>ข้อที่ 4</t>
  </si>
  <si>
    <t>ประชาชนสุขภาพดี</t>
  </si>
  <si>
    <t>ระบบสุขภาพยั่งยืน</t>
  </si>
  <si>
    <t>ตอบโจทย์ยุทธศาสตร์ รพ.สงขลา</t>
  </si>
  <si>
    <t>องค์กรธรรมาภิบาล</t>
  </si>
  <si>
    <t>บริการเป็นเลิศ</t>
  </si>
  <si>
    <t>สร้างเสริมสุขภาพร่วมมือทุกภาคส่วน</t>
  </si>
  <si>
    <t>ผลิตและพัฒนาบุคลากร</t>
  </si>
  <si>
    <t>เป้าหมาย</t>
  </si>
  <si>
    <t>ชื่อโครงการ/กิจกรรม</t>
  </si>
  <si>
    <t xml:space="preserve">ตัวชี้วัด (KPI) </t>
  </si>
  <si>
    <t>ระบุแหล่งงบฯ</t>
  </si>
  <si>
    <t>เสนอขอ</t>
  </si>
  <si>
    <t>งบเงินบำรุง</t>
  </si>
  <si>
    <t>แผนงาน/ โครงการ ประจำปีงบประมาณ 2564</t>
  </si>
  <si>
    <t>ลำดับ</t>
  </si>
  <si>
    <t>ชื่อโครงการ</t>
  </si>
  <si>
    <t>ระยะเวลาดำเนินการ</t>
  </si>
  <si>
    <t>ผู้รับผิดชอบ</t>
  </si>
  <si>
    <t>ตอบโจทย์กระทรวงสาธารณสุข</t>
  </si>
  <si>
    <t>ยุทธฯที่ 1</t>
  </si>
  <si>
    <t>ยุทธฯที่ 2</t>
  </si>
  <si>
    <t>ยุทธฯที่ 3</t>
  </si>
  <si>
    <t>ยุทธฯที่ 4</t>
  </si>
  <si>
    <t>เจ้าหน้าที่มีความสุข</t>
  </si>
  <si>
    <t>เงินบำรุง</t>
  </si>
  <si>
    <t>งบประมาณ</t>
  </si>
  <si>
    <t>ดำเนินการ</t>
  </si>
  <si>
    <t>หมายเหตุ</t>
  </si>
  <si>
    <t>ลงชื่อ ............................................................................... ผู้จัดทำแผน</t>
  </si>
  <si>
    <t xml:space="preserve">             วันที่................/..................../.....................</t>
  </si>
  <si>
    <t>รวม</t>
  </si>
  <si>
    <t>รพ.ยุทธ1-4</t>
  </si>
  <si>
    <t>งบคลินิคโรคฯ</t>
  </si>
  <si>
    <t>ไม่ใช้งบ</t>
  </si>
  <si>
    <t>รวมยอดเงิน</t>
  </si>
  <si>
    <t>จำนวนโครง การ</t>
  </si>
  <si>
    <t>จำนวนบาท</t>
  </si>
  <si>
    <t>จำนวนโครงการ</t>
  </si>
  <si>
    <t>ยุทธศาสตร์ที่</t>
  </si>
  <si>
    <t>จำนวนเงินบาท</t>
  </si>
  <si>
    <t>ยุทธ4</t>
  </si>
  <si>
    <t>ยุทธ2</t>
  </si>
  <si>
    <t xml:space="preserve">          (.............................................................................)</t>
  </si>
  <si>
    <t>ตัวชี้วัด (KPI)</t>
  </si>
  <si>
    <t>/</t>
  </si>
  <si>
    <t>โรงพยาบาลสงขลา</t>
  </si>
  <si>
    <t>งบสนับสนุนอื่นๆ</t>
  </si>
  <si>
    <t>จำนวนเงิน</t>
  </si>
  <si>
    <t>เพื่อพัฒนาความรู้และทักษะให้กับบุคลากรในทีมดูแลผู้ป่วยวิกฤติฉุกเฉิกทุกระดับสามารถให้การดูแลผู้ป่วยวิกฤติฉุกเฉินได้อย่างมีประสิทธิภาพและเกิดประสิทธิผล</t>
  </si>
  <si>
    <t xml:space="preserve">     NSO      (คกก.HRD)</t>
  </si>
  <si>
    <t>พัฒนาสมรรถนะ/ความเชี่ยวชาญเฉพาะสาขา</t>
  </si>
  <si>
    <t>เพื่อให้บุคลากรมีสมรรถนะในการปฏิบัติงานเฉพาะสาขา</t>
  </si>
  <si>
    <t xml:space="preserve">1.สาขาส่องกล้อง </t>
  </si>
  <si>
    <t>๑ คน</t>
  </si>
  <si>
    <t>๒.สาขาโรคหลอดเลือดสมอง</t>
  </si>
  <si>
    <t>๓.สาขาวิสัญญี</t>
  </si>
  <si>
    <t>๓ คน</t>
  </si>
  <si>
    <t>๔.สาขา ENP</t>
  </si>
  <si>
    <t>1 คน</t>
  </si>
  <si>
    <t>๕.สาขาการพยาบาลผู้ป่วยวิกฤต</t>
  </si>
  <si>
    <t>2 คน</t>
  </si>
  <si>
    <t>๖.ICWN</t>
  </si>
  <si>
    <t>บุคลากรพยาบาลสามาถทำวิจัยจากงานประจำได้</t>
  </si>
  <si>
    <t xml:space="preserve">   NSO      (คกก.HRD)</t>
  </si>
  <si>
    <t>พัฒนาสมรรถนะเตรียมความพร้อมเข้าสู่ตำแหน่งทางการบริหาร</t>
  </si>
  <si>
    <t>เพื่อให้บุคลากรมีความพร้อมเข้าสู่ตำแหน่งทางการบริหาร</t>
  </si>
  <si>
    <t>บุคลากรพยาบาลเข้ารับการอบรมรุ่นละ ๑ คน</t>
  </si>
  <si>
    <t>บุคลากรที่ได้รับการอบรมมีผลการประเมินการอบรมผ่านเกณฑ์มากกว่าร้อยละ ๘๐</t>
  </si>
  <si>
    <t>เพื่อให้บุคลากรพยาบาลมีความรู้และทักษะวิชาชีพเหมาะสมกับการปฏิบัติงาน</t>
  </si>
  <si>
    <t>บุคลากรพยาบาลที่ปฏิบัติงานได้รับการพัฒนาสมรรถนะ</t>
  </si>
  <si>
    <t>ร้อยละของบุคลากรที่ได้รับ CNEU 10 หน่วย / คน/ปี</t>
  </si>
  <si>
    <t>ตัวชี้วัดระดับองค์กร บุคลากรในทีมดูแลผู้ป่วยวิกฤติฉุกเฉินมีสมรรถนะเพิ่มสูงขึ้น              
ตัวชี้วัดระดับกิจกรรม บุคลากรในทีมดูแลผู้ป่วยวิกฤติฉุกเฉินมีความรู้ และทักษะในการดูแลผู้ป่วยวิกฤติฉุกเฉิน</t>
  </si>
  <si>
    <t>ยุทธ3</t>
  </si>
  <si>
    <t>โครงการ</t>
  </si>
  <si>
    <t>ร้อยละของผู้เข้าร่วมกิจกรรมมีความรู้ในการดูแลสุขภาพตามกลุ่มวัย มากกว่าร้อยละ ๘๐</t>
  </si>
  <si>
    <t>หน่วยงาน  ธนาคารเลือด โทร 1425 - 1426</t>
  </si>
  <si>
    <t xml:space="preserve"> - เพื่อรับบริจาคโลหิตจากผู้ศรัทธา - เพื่อเสริมสร้างจิตสำนึกในการเสียสละ</t>
  </si>
  <si>
    <t>ผู้บริจาคโลหิตจำนวน 11,000 คน</t>
  </si>
  <si>
    <t>กลุ่มงานเทคนิคการแพทย์ฯ</t>
  </si>
  <si>
    <t xml:space="preserve">โครงการอบรมการเก็บสิ่งส่งตรวจอย่างมีคุณภาพ </t>
  </si>
  <si>
    <t>มีความรู้ความเข้าใจในวิธีการเก็บสิ่งส่งตรวจได้อย่างถูกต้องและมีคุณภาพตามมาตรฐานที่กำหนด</t>
  </si>
  <si>
    <t>พยาบาลนักเทคนิคการแพทย์นักวิทยาศาสตร์การแพทย์จพง.วิทยาศาสตร์การแพทย์เจ้าหน้าที่จากหน่วยบริการปฐมภูมิ</t>
  </si>
  <si>
    <t>มีความรู้ความเข้าใจในการวิเคราะห์ทางห้องปฏิบัติการตามเกณฑ์มาตรฐานรพ.สต.ติดดาว</t>
  </si>
  <si>
    <t xml:space="preserve">        ตำแหน่ง.....................................................................................................</t>
  </si>
  <si>
    <t xml:space="preserve">                   วันที่................/..................../.....................</t>
  </si>
  <si>
    <t>รวมเงิน</t>
  </si>
  <si>
    <t>อนุมัติ</t>
  </si>
  <si>
    <t>งานส่งเสริมฯ</t>
  </si>
  <si>
    <t>จำนวน</t>
  </si>
  <si>
    <t>ยุทธศาสตร์</t>
  </si>
  <si>
    <t>รายการยุทธศาสตร์</t>
  </si>
  <si>
    <t>ปฐมภูมิฯ</t>
  </si>
  <si>
    <t>ศูนย์แพทย์</t>
  </si>
  <si>
    <t>พัฒนาระบบการบริหารจัดการสู่องค์กรธรรมาภิบาล</t>
  </si>
  <si>
    <t xml:space="preserve">พัฒนาระบบบริการสู่ความเป็นเลิศ </t>
  </si>
  <si>
    <t>พัฒนาระบบการสร้างเสริมสุขภาพ  โดยความร่วมมือของทุกภาคส่วน</t>
  </si>
  <si>
    <t>ผลิตและพัฒนาบุคลากรให้ตอบสนองความต้องการภาวะสุขภาพของประชาชนและธำรงรักษาบุคลากร</t>
  </si>
  <si>
    <t>รวมจำนวนเงิน</t>
  </si>
  <si>
    <t>2. แผนงานโครงการจากแหล่งเงินอื่น ๆ</t>
  </si>
  <si>
    <t>ลำดับที่</t>
  </si>
  <si>
    <t>แหล่งงบประมาณ</t>
  </si>
  <si>
    <t>ผู้จัดทำข้อมูล</t>
  </si>
  <si>
    <t>พนักงานธุรการ</t>
  </si>
  <si>
    <t>หน่วยงาน</t>
  </si>
  <si>
    <t>กลุ่มงานเภสัชกรรม</t>
  </si>
  <si>
    <t>พยาบาลวิชาชีพ, นักวิชาการสาธารณสุขหน่วยบริการปฐมภูมิเครือข่ายฯ</t>
  </si>
  <si>
    <t>ก.อาชีวฯ</t>
  </si>
  <si>
    <t xml:space="preserve">          (........นายแพทย์กู้ศักดิ์  บำรุงเสนา.........)</t>
  </si>
  <si>
    <t>ตำแหน่ง….....หัวหน้ากลุ่มงานอาชีวเวชกรรม.........</t>
  </si>
  <si>
    <t>จำนวนโครง</t>
  </si>
  <si>
    <t>กลุ่มงานจิตเวชนางเกศินี บัวชื่น</t>
  </si>
  <si>
    <t>ยุทธ1</t>
  </si>
  <si>
    <t>ผลการทดสอบ Post testของผู้เข้าอบรมผ่านการทดสอบ&gt;80 %</t>
  </si>
  <si>
    <t xml:space="preserve"> -ผู้บริจาคโลหิตร้อยละ95 -มีโลหิตเพียงพอสำหรับผู้ป่วย</t>
  </si>
  <si>
    <t>ขออนุมัติลงนาม</t>
  </si>
  <si>
    <t>ในแผน</t>
  </si>
  <si>
    <t>หน่วยงานกลุ่มงานอาชีวเวชกรรมโทร..1604</t>
  </si>
  <si>
    <t xml:space="preserve">ส่วนที่ 1: หน่วยงานภายในโรงพยาบาล </t>
  </si>
  <si>
    <t xml:space="preserve">ส่วนที่ 2: กลุ่มภารกิจบริการปฐมภูมิและเครือข่ายบริการสุขภาพ </t>
  </si>
  <si>
    <t xml:space="preserve">รวมแผนงานโครงการของโรงพยาบาลสงขลาและกลุ่มบริการปฐมภูมิ </t>
  </si>
  <si>
    <t>นอกแผน</t>
  </si>
  <si>
    <t>อบรมการทดสอบทางห้องปฏิบัติการตามเกณฑ์มาตรฐานรพสต.ติดดาว</t>
  </si>
  <si>
    <t>ผู้เข้าอบรมผ่านการประเมิน100 %</t>
  </si>
  <si>
    <t>วันที่รับ</t>
  </si>
  <si>
    <t>รับคืนวันที่</t>
  </si>
  <si>
    <t>เริ่มต้น</t>
  </si>
  <si>
    <t>สิ้นสุด</t>
  </si>
  <si>
    <t xml:space="preserve">จำนวนโครง การ                </t>
  </si>
  <si>
    <t>วัตถุประ สงค์</t>
  </si>
  <si>
    <t>งบประมาณเสนอขอ</t>
  </si>
  <si>
    <t>หน่วยงานกลุ่มงานเภสัชกรรม  โทร 1500 , 4039,1997,1998</t>
  </si>
  <si>
    <t>จำนวน   บาท</t>
  </si>
  <si>
    <t xml:space="preserve"> /</t>
  </si>
  <si>
    <t>แผน</t>
  </si>
  <si>
    <t>งบประมาณที่ดำเนินการแล้ว</t>
  </si>
  <si>
    <t>พัฒนาระบบบริการสู่ความเป็นเลิศ</t>
  </si>
  <si>
    <t>รวมทั้งสิ้น</t>
  </si>
  <si>
    <t>ยุทธ ศาสตร์</t>
  </si>
  <si>
    <t>งบ OSCC/สปสช</t>
  </si>
  <si>
    <t>ส่งคืนการเงิน</t>
  </si>
  <si>
    <t>ตัวชี้วัด</t>
  </si>
  <si>
    <t>28.ร้อยละของบุคลากรกลุ่มเสี่ยงได้รับการตรวจสุขภาพตามความเสี่ยงจากการทำงาน</t>
  </si>
  <si>
    <t>15.ร้อยละของปชกไทยอายุ35-74ปีได้รับการคัดกรองเบาหวานความดันโดยการตรวจวัดระดับน้ำตาลในเลือดเป้าหมาย&gt;90%</t>
  </si>
  <si>
    <t>เบาหวาน&gt;40%ความดัน&gt;50%</t>
  </si>
  <si>
    <t>งบคลินิกโรค</t>
  </si>
  <si>
    <t>เป้าเกณฑ์</t>
  </si>
  <si>
    <t>ยุทธศาสตร์ที่ 2: พัฒนาระบบบริการสู่ความเป็นเลิศ</t>
  </si>
  <si>
    <t>ยุทธศาสตร์ที่4:ผลิตและพัฒนาบุคลากรฯ</t>
  </si>
  <si>
    <t>4ศ.พ.</t>
  </si>
  <si>
    <t>ยุทธศาสตร์ที่1:พัฒนาระบบบริหารจัดการสู่องค์กรธรรมาภิบาล</t>
  </si>
  <si>
    <t>ยุทธศาสตร์ที่3 พัฒนาระบบการสร้างเสริมสุขภาพโดยความร่วมมือของทุกภาคส่วน</t>
  </si>
  <si>
    <t>1.เพื่อพัฒนาคุณภาพบริการพยาบาลตามมาตรฐานและจริยธรรมวิชาชีพ2.เพื่อพัฒนาระบบบริหารจัดการคุณภาพบริการพยาบาลให้มีประสิทธิภาพ3.เพื่อติดตามตัวชี้วัดทางการพยาบาลด้านAgenda base และFunchional base4.เพื่อประเมินคุณภาพบริการพยาบาลทั้งด้านบริหารด้านกระบวนการและด้านผลลัพธ์5.เพื่อการแลกเปลี่ยนเรียนรู้และสร้างสัมพันภาพระหว่างบุคลากรทางการพยาบาลทั้งภายในและภายนอกองค์กร</t>
  </si>
  <si>
    <t>1.ผลการประเมินคุณภาพบริการพยาบาลทางการพยาบาล 11 งานผ่านเกณฑ์ร้อยละ 802.ตัวชี้วัดการพัฒนาคุณภาพบริการพยาบาลตามภารกิจรับผิดชอบ Function basedและตามยุทธศาสตร์บริการพยาบาลAgenda basesนเกณฑ์ร้อยะ803.อัตราความึงพอใจของผู้รับการนิเทศมากกว่าร้อยละ 80</t>
  </si>
  <si>
    <t>พยาบาลวิชาชีพรพ.501คน รพช.6เครือข่ายรพ.เทพาจะนะสิหฯสทิงพระกระแสสินธุ์ ระโนด</t>
  </si>
  <si>
    <t>ยกเลิก</t>
  </si>
  <si>
    <t>รพ.</t>
  </si>
  <si>
    <t>ปฐมภูมิ</t>
  </si>
  <si>
    <t>ศพ.</t>
  </si>
  <si>
    <t>โครงการร้อยละความสำเร็จ</t>
  </si>
  <si>
    <t>รวมสรุปแผนปฏิบัติการโครงการตามยุทธศาสตร์ โรงพยาบาลสงขลา ปีงบประมาณ 2564</t>
  </si>
  <si>
    <t xml:space="preserve"> ยุทธศาสตร์ที่4 :ผลิตและพัฒนาบุคลากรฯ</t>
  </si>
  <si>
    <t>รพ.สงขลา</t>
  </si>
  <si>
    <t>รพ</t>
  </si>
  <si>
    <t>ร้อยละงบประมาณ</t>
  </si>
  <si>
    <t>หมายเหตุส่งข้อมูลณวันที่ปรับแผน มีนาคม 2564</t>
  </si>
  <si>
    <t>OSCC/สปสช</t>
  </si>
  <si>
    <t>หัวหน้ากลุ่มงานยุทธศาสตร์และแผนงานโครงการ</t>
  </si>
  <si>
    <t xml:space="preserve">    ( นางสุชา หล่อซึ้ง  )</t>
  </si>
  <si>
    <t xml:space="preserve">               นางวาสนา  จึงตระกูล</t>
  </si>
  <si>
    <t>แผนโครงการตามยุทธศาสตร์กลุ่มภารกิจบริการสุขภาพ ปี2565</t>
  </si>
  <si>
    <t>1.เพื่อให้ลุกจ้างประสบอุบัติเหตุและเป็นโรคจากการทำงานลดลง2.เพื่อให้มีคณะทำงานเครือข่ายในการดำเนินงานคลินิกโรคจากการทำงานที่เข้มแข็ง</t>
  </si>
  <si>
    <t>ลูกจ้าง</t>
  </si>
  <si>
    <t>อุบัติการณ์ลุกจ้างที่ประสบอุบัติเหตุจากการทำงานในจ.สงขลา(ข้อมูลจากประกันสังคมลดลงจากปี63อย่างน้อยร้อยะล52.บัติการณ์ลูกจ้างที่เป็นโรคจากการทำงานลดลงจากปี63อย่างน้อยร้อยะ5</t>
  </si>
  <si>
    <t>แผนงานโครงการประจำปีงบประมาณ 2565</t>
  </si>
  <si>
    <t>รหัส</t>
  </si>
  <si>
    <t>บุคลากรเป็นเลิศ</t>
  </si>
  <si>
    <t>บริหารด้วยธรรมาภิบาล</t>
  </si>
  <si>
    <t>ส่งเสริมป้องกันโรคฯ</t>
  </si>
  <si>
    <t xml:space="preserve">1.เพื่อพัฒนาศักยภาพบุคลากรศูนย์พึ่งได้ (OSCC) เพื่อให้สามารถช่วยเหลือเด็ก สตรีและบุคคล ในครอบครัว ได้อย่างมีประสิทธิภาพ2.เกิดการทำงานร่วมกันระหว่างทีมสหวิชาชีพ ซึ่งได้มีการแลกเปลี่ยนประสบการณ์เพื่อให้เกิดการทำงานร่วมกัน 3.เพื่อพัฒนาระบบรับแจ้งเหตุ การคัดกรอง การช่วยเหลือเบื้องต้น และการส่งต่อเพื่อให้เกิดการเชื่อมต่อบริการที่ชัดเจนและไม่เกิดช่องว่างในระบบบริการ         </t>
  </si>
  <si>
    <t xml:space="preserve">ผู้รับผิดชอบศูนย์พึ่งได้ (OSCC) นักสังคมสงเคราะห์,พยาบาลและนักจิตวิทยาจากโรงพยาบาลสงขลาและโรงพยาบาลชุมชนในจังหวัดสงขลาจำนวน40คนวิทยากรและผู้จัด 10คน                          </t>
  </si>
  <si>
    <t>ร้อยละ 90 ของบุคลากรมีการพัฒนาความรู้ สมรรถนะในการทำงานเพื่อช่วยเหลือเด็ก สตรี และบุคคลในครอบครัวที่ถูกกระทำความรุนแรง ร้อยละ 90 ของบุคลากรมีความรู้ สมรรถนะในการปฏิบัติงาน และทักษะในการปฏิบัติงานและสามารถประสานเครือข่ายสหวิชาชีพเพื่อให้การช่วยเหลือเด็ก สตรี และบุคคลในครอบครัวที่ถูกกระทำรุนแรง</t>
  </si>
  <si>
    <t>ศูนย์พึ่งได้ (OSCC) อรุณี  เบอร์โทรศัพท์  081-9597996</t>
  </si>
  <si>
    <t>วันที่................/..................../.....................</t>
  </si>
  <si>
    <t>- กรุณาเขียนโครงการตามนโยบายยุทธศาสตร์กระทรวงฯ สสจ.โรงพยาบาลสงขลา (เขียนโครง)</t>
  </si>
  <si>
    <t xml:space="preserve"> - มีกิจกรรมมีวันเวลากำหนดการครอบคลุมครบถ้วน</t>
  </si>
  <si>
    <t xml:space="preserve"> - ช่องตอบโจทย์กระทรวงฯ/ ตอบยุทธศาสตร์รพให้ใส่ตัวเลขและตัวชี้วัด. ให้ใส่หัวข้อและรายละเอียด </t>
  </si>
  <si>
    <t xml:space="preserve"> - กรณีมีค่าช้จ่ายให้ตั้งเป็นแผนขึ้นมา เช่นค่าธรรมเนียม ค่าประเมินตรวจคุณภาพ(ตั้งในแผนเงินบำรุง)(ไม่เขียนโครง)                                                                              </t>
  </si>
  <si>
    <t xml:space="preserve"> -ส่งโครงการทุกยุทธศาสตร์ภายในกค.นี้ และ แบบเสนอโครงการแล้วเสร็จภายในไตรมาส1</t>
  </si>
  <si>
    <t>ตำแหน่ง.....................................................................................................</t>
  </si>
  <si>
    <t xml:space="preserve"> (.............................................................................)</t>
  </si>
  <si>
    <t>๑.ผู้สูงอายุในชมรมผู้สูงอายุและผู้สูงอายุที่สนใจจาก ๑๖อำเภอของ จ.สงขลา  มีความรู้เข้าใจเกี่ยวกับปัญหาสุขภาพกลุ่มโรคที่พบบ่อยในวัยผู้สูงอายุ และมีแนวทางจัดการสุขภาพตนเองเพิ่มขึ้น๒.ผู้สูงอายุกลุ่มสุขภาพดีสามารถปฏิบัติตัวเป็นแบบอย่างของการมีสุขภาพดีตามช่วงวัยได้อย่างเหมาะสม</t>
  </si>
  <si>
    <t>๑.จำนวนผู้สูงอายุในชมรมที่ร่วมกลุ่ม(Group line official)เพื่อรับรู้ข้อมูลด้านสุขภาพรายเดือนจำนวน  ไม่ต่ำกว่า๘๐ คน (ในระยะ๓ เดือนแรก และ๘๐-๑๐๐ คนในช่วง ๙ เดือนหลังปี2565๒.จำนวนชมรมผู้สูงอายุใน๑๖อำเภอที่สนใจเข้าร่วมรับรู้ข้อมูลข่าวสารด้านสุขภาพต่อเนื่องรายเดือนผ่านเอกสารแจก/(Group line official)๓.เนื้อหาการจัดการความรู้เผยแพร่ได้แก่โรค/กลุ่มอาการสำคัญในผู้สูงอายุ/สาระน่ารู้</t>
  </si>
  <si>
    <t>๑.ผู้สูงอายุกลุ่มอาสาสมัครมีความรู้ และแนวทางการดูแลจัดการสุขภาพตนเองในสังคมวิถีชีวิตใหม่ผ่านกลุ่ม(Group line )หรือเข้าร่วมประชุมแบบวิถีใหม่(New Normal) ๒.ผู้สูงอายุกลุ่มอาสาสมัครได้รับการเรียนรู้สิ่งใหม่เพื่อเสริมสร้างศักยภาพสมองอย่างต่อเนื่องผ่านกระบวนการเรียนรู้ด้วยช่องทางแนวใหม่</t>
  </si>
  <si>
    <t>๑.จำนวนผู้สูงอายุจิตอาสาเข้าร่วมโครงการ ผ่านกลุ่ม(Group line ) หรือเข้าร่วมประชุมกลุ่มแบบวิถีใหม่ จำนวน๓๐-๕๐ คน ๒.จำนวนครั้งของกิจกรรมกลุ่ม ทุกทุกสัปดาห์หรือ: เดือนละ ๔ครั้งทุกวันอังคารช่วงบ่าย๓.เนื้อหาเน้นด้านกิจกรรมพัฒนาศักยภาพการทำงานสมอง(Brian  Exercise)</t>
  </si>
  <si>
    <t>๑.จำนวนจิตอาสาราชประชาสมาสัยแต่ละเครือข่าย(ทั้ง ๙ เครือข่าย)จำนวน ๘๐ คน๒.เนื้อหากิจกรรมเน้นความสำคัญการมีจิตอาสาตามกำลัง ความสามารถความถนัดรายบุคคล๓.ฟื้นฟูความรู้ด้านสุขภาพเพื่อการดูแลตนเองผ่านระบบออนไลน์(Group line)หรือเอกสาร</t>
  </si>
  <si>
    <t>โครงการเสริมพลังจิตเชิงบวกในการเป็นผู้สูงอายุต้นแบบ:ด้านสุขภาพดีในวันผู้สูงอายุแห่งชาติประจำปี ๒๕๖๕</t>
  </si>
  <si>
    <t>๑.เพื่อเพิ่มความรู้สึกมีคุณค่าในตนเองให้กับผู้สูงอายุในชมรมผู้สูงอายุ ๒ ชมรมของโรงพยาบาลสงขลา๒.เพื่อเป็นเวทีแลกเปลี่ยนเรียนรู้ของผู้สูงอายุในการดูแลตนเองด้านสุขภาพดี และการสร้างคุณค่าตนเอง</t>
  </si>
  <si>
    <t>๑.จำนวนผู้สูงอายุในชมรม๒ ชมรมที่เข้าร่วม คือ๑.ชมรมผู้สูงอายุเพื่อนช่วยเพื่อน๒.ชมรมจิตอาสาราชประชาสมาสัย๒.เนื้อหากิจกรรมเน้นการยกย่องเชิดชูในคุณค่าผู้สูงอายุในสถานะผู้เป็นต้นแบบผู้สูงอายุสุขภาพดี</t>
  </si>
  <si>
    <t>๑.เพื่อเพิ่มระดับคุณภาพการ  บริการ ๔ มิติในคลินิกให้ให้เข้มข้นขึ้น๒.เพื่อให้ผู้สูงอายุที่มารับในคลินิกผู้สูงอายุทุกรายได้รับการคัดกรองอาการทางสูงอายุครบถ้วน โดยเฉพาะด้านสมองเสื่อม /ภาวะหกล้มเป็นต้น</t>
  </si>
  <si>
    <t>๑.จำนวนผู้สูงอายุที่เข้ามารับบริการในคลินิกผู้สูงอายุ/ตรวจโรคทั่วไปรายวัน /ส่งต่อจากสถานบริการปฐมภูมิ</t>
  </si>
  <si>
    <t>ผู้สูงอายุที่มารับบริการในโรงพยาบาลได้รับการดูแลและมีความรู้เกี่ยวกับการเป็นผู้สุงอายุที่มีพฤติกรรมที่พึงประสงค์ทั้ง ๘ ด้าน ตามเกณฑ์กรมอนามัย</t>
  </si>
  <si>
    <t>๑.จำนวนเจ้าหน้าที่ที่ได้รับมอบหมายให้ดูแลผู้สูงอายุ/CM ในพื้นที่จำนวน ๘๐ คน๒.การจัดเนื้อหาการดูแลผู้สูงอายุรายโรคสมองเสื่อมแบบบูรณาการที่เหมาะสมกับปัญหาในพื้นที่จังหวัดสงขลา</t>
  </si>
  <si>
    <t>ศูนย์สุขภาพผู้สูงอายุจรรเพ็ญ</t>
  </si>
  <si>
    <t>แผนปฏิบัติการโครงการตามยุทธศาสตร์ โรงพยาบาลสงขลา ปีงบประมาณ 2565</t>
  </si>
  <si>
    <t>จัดอบรมและฝึกซ้อมแผนรับอุบัติภัยหมู่และสาธารณภัย ปี 2565</t>
  </si>
  <si>
    <t xml:space="preserve"> ตัวชี้วัดระดับองค์กร โรงพยาบาลมีการเตรียมพร้อมรับภาวะอุบัติภัยหมู่และสาธารณภัย
ตัวชี้วัดระดับกิจกรรม บุคลากรที่เกี่ยวข้องทุกหน่วยงานได้รับการความพร้อมรับอุบัติภัยหมู่และสาธารณภัย โรงพยาบาลมีการเตรียมพร้อมรับภาวะอุบัติภัยหมู่และสาธารณภัย  </t>
  </si>
  <si>
    <t>โครงการพัฒนา สมรรถนะทีมบุคลากรในการดูแลผู้ป่วยวิกฤติฉุกเฉิน โดยใช้ Simulation ปี 2565</t>
  </si>
  <si>
    <r>
      <rPr>
        <sz val="14"/>
        <color indexed="8"/>
        <rFont val="TH SarabunIT๙"/>
        <family val="2"/>
      </rPr>
      <t>บุคลากรในทีม</t>
    </r>
    <r>
      <rPr>
        <sz val="14"/>
        <rFont val="TH SarabunIT๙"/>
        <family val="2"/>
      </rPr>
      <t xml:space="preserve">ประกอบด้วยพยาบาลวิชาชีพและเจ้าพนักงานเวชกิจฉุกเฉินในแผนกอุบัติเหตุและฉุกเฉินทั้งโรงพยาบาลสงขลา โรงพยาบาลเมืองสงขลา พยาบาลหอผู้ป่วยวิกฤติศัลยกรรมและหอผู้ป่วยศัลยกรรมอุบัติเหตุ รวม 100 คน จำนวน 2 รุ่น               </t>
    </r>
  </si>
  <si>
    <t>งานอุบัติเหตุฉุกเฉินนุจรี</t>
  </si>
  <si>
    <t>NSO     (คกก.QA)</t>
  </si>
  <si>
    <t>เพื่อให้บุคลากรของโรงพยาบาลและเครือข่ายมีความรู้เรื่องโรคซึมเศร้าและให้การเฝ้าระวังการฆ่าตัวตายได้</t>
  </si>
  <si>
    <t>บุคลากรโรงพยาบาลสงขลาและ จนท.รพ.สต.เครือข่าย</t>
  </si>
  <si>
    <t>กุ่มงานจิตเวชนางเกศินี บัวชื่น</t>
  </si>
  <si>
    <t>กลุ่มงานผู้ป่วยนอก</t>
  </si>
  <si>
    <t>อบรมการสร้างแบรนด์และสื่อสารแบรนด์ให้อยู่ในใจของผู้รับบริการปี2565</t>
  </si>
  <si>
    <t>เพื่อให้บุคลากรมีความรู้ด้านการจัดทำแบรนด์ และสื่อสารให้กับผู้รับบริการได้ สร้างภาพลักษณ์ที่ดีแก่องค์กร</t>
  </si>
  <si>
    <t>ผู้เข้าอบรมเข้าใจการทำแบรนด์ดิ่งในฐานะส่วนหนึ่งขององค์กร เพื่อจัดทำแผนกลยุทธ์</t>
  </si>
  <si>
    <t>งบดำเนินงานป้องกันและแก้ไขปัญหาความรุนแรงในเด็กและสตรี (OSCC)</t>
  </si>
  <si>
    <t xml:space="preserve"> (OSCC)</t>
  </si>
  <si>
    <t>บุคลากรพยาบาล รุ่นละ 50คน*2 รุ่น</t>
  </si>
  <si>
    <t>มีผลงานวิจัยได้รับการตีพิมฑ์อย่างน้อย 10เรื่อง ต่อรุ่น</t>
  </si>
  <si>
    <t xml:space="preserve"> - กรณีมีค่าช้จ่ายให้ตั้งเป็นแผนขึ้นมา เช่นค่าธรรมเนียม ค่าประเมินตรวจคุณภาพ(ตั้งในแผนเงินบำรุง)(ไม่เขียนโครง) แล้วเสร็จภายในไตรมาส1</t>
  </si>
  <si>
    <t xml:space="preserve"> - ส่งโครงการทุกยุทธศาสตร์ภายในกค.นี้ และ แบบเสนอโครงการ</t>
  </si>
  <si>
    <t>แผนงานโครงการ ประจำปี งบประมาณ 2565</t>
  </si>
  <si>
    <t>หน่วยงานสังคมสงเคราะห์ .โทร.3131</t>
  </si>
  <si>
    <t>กสธ/รพ</t>
  </si>
  <si>
    <t xml:space="preserve">         (.............................................)</t>
  </si>
  <si>
    <t>ตำแหน่ง.............................................</t>
  </si>
  <si>
    <t>วันที่........./....................../.................</t>
  </si>
  <si>
    <t>เพื่อพัฒนาขีดความสามารถในการให้บริการผู้ป่วยที่มารับบริการทางศัลยกรรมช่องปากและแม็กซิลโลเฟเชี่ยล</t>
  </si>
  <si>
    <t>ทันตแพทย์ศัลยกรรมช่องปากและแม็กซิลโลเฟเชี่ยลและทันตแพทย์ผู้เกี่ยวข้อง</t>
  </si>
  <si>
    <t>จำนวนผู้ป่วยที่มารับบริการด้านการผ่าตัดขากรรไกรและเนื้องอกชนิดซับซ้อน2.รายได้ของรพ.จากการให้บริการด้านการผ่าตัดขากรรไกรและใบหน้า</t>
  </si>
  <si>
    <t>กลุ่มงานทันตกรรมคณะกรรมการพ.ทางเลือกและหน่วยตรวจพิเศษพ.วศิน6540</t>
  </si>
  <si>
    <t>50.การจัดบริการสุขภาพช่องปากที่มีคุณภาพตามเกณฑ์6กลุ่มเป้าหมาย      51.อัตราการใช้บริการสุขภาพช่องปากรวมทุกสิทธิของประชาชนในพท.</t>
  </si>
  <si>
    <t>ร้อยละ25</t>
  </si>
  <si>
    <t xml:space="preserve"> - กรุณาเขียนโครงการตามนโยบายยุทธศาสตร์กระทรวงฯ สสจ.โรงพยาบาลสงขลา (เขียนโครง)</t>
  </si>
  <si>
    <t xml:space="preserve">                   </t>
  </si>
  <si>
    <t xml:space="preserve"> - กรณีมีค่าช้จ่ายให้ตั้งเป็นแผนขึ้นมา เช่นค่าธรรมเนียม ค่าประเมินตรวจคุณภาพ(ตั้งในแผนเงินบำรุง)(ไม่เขียนโครง)                           </t>
  </si>
  <si>
    <t>๑.อัตราการฆ่าตัวตายสำเร็จ&lt; 6.3 ต่อแสนประชากร  ๒.อัตราการเข้าถึงบริการโรคซึมเศร้ามากกว่าร้อยละ ๘๐</t>
  </si>
  <si>
    <t>วันที่......1........../.............6......./.........64............</t>
  </si>
  <si>
    <t xml:space="preserve">                  (นายวศิน พิทักษ์มหามงคล)</t>
  </si>
  <si>
    <t xml:space="preserve">                    กลุ่มงานทันตกรรม</t>
  </si>
  <si>
    <t>งานอุบัติเหตุฯนุจรี</t>
  </si>
  <si>
    <r>
      <t>เชิงประมาณ</t>
    </r>
    <r>
      <rPr>
        <sz val="12"/>
        <color indexed="8"/>
        <rFont val="TH SarabunIT๙"/>
        <family val="2"/>
      </rPr>
      <t>๑.จำนวนผู้สูงอายุเข้าร่วมโครงการ๒.ร้อยละความพึงพอใจต่อโครงการ๓.ร้อยละคะแนนความรู้ของอาสาสมัครตามเนื้อหากิจกรรมเชิงคุณภาพ๑.ระดับสมรรถนะของอาสาสมัครในการจัดการสุขภาพตนเอง๒.จำนวนอาสาสมัครที่พัฒนาเป็นจิตอาสาต้นแบบสุขภาพดีที่ดูแลสุขภาพตนเองได้เหมาะสม๓.ผู้สูงอายุในชมรมโรงพยาบาลมีพฤติกรรมที่พึงประสงค์ตามเกณฑ์กรมอนามัย</t>
    </r>
  </si>
  <si>
    <r>
      <t>เชิงประมาณ</t>
    </r>
    <r>
      <rPr>
        <sz val="12"/>
        <color indexed="8"/>
        <rFont val="TH SarabunIT๙"/>
        <family val="2"/>
      </rPr>
      <t>๑.จำนวนจิตอาสาที่คงอยู่และปฏิบัติงานต่อเนื่อง๒.ร้อยละความพึงพอใจในการทำหน้าที่</t>
    </r>
  </si>
  <si>
    <r>
      <t>เชิงประมาณ/คุณภาพ</t>
    </r>
    <r>
      <rPr>
        <sz val="12"/>
        <color indexed="8"/>
        <rFont val="TH SarabunIT๙"/>
        <family val="2"/>
      </rPr>
      <t>๑.จำนวนผู้สูงอายุสุขภาพดีที่สามารถเป็นต้นแบบผู้สูงอายุสุขภาพดีทั้งกาย-จิตตามช่วงวัย๒.จำนวนผู้สูงอายุที่มีพฤติกรรมที่พึงประสงค์ตามเกณฑ์กรมอนามัย</t>
    </r>
  </si>
  <si>
    <r>
      <t>เชิงประมาณ/คุณภาพ</t>
    </r>
    <r>
      <rPr>
        <sz val="12"/>
        <color indexed="8"/>
        <rFont val="TH SarabunIT๙"/>
        <family val="2"/>
      </rPr>
      <t>๑.ร้อยละความพึงพอใจต่อโครงการของผู้เข้าร่วมประชุม๒.ระดับสมรรถนะของเจ้าหน้าที่ที่ปฏิบัติงานด้านผู้สูงอายุในพื้นที่๓.ระดับคุณภาพของระบบ LTC ของสถานบริการในเครือข่ายโรงพยาบาลสงขลา</t>
    </r>
  </si>
  <si>
    <r>
      <t>วัตถุประสงค์โครงการ</t>
    </r>
    <r>
      <rPr>
        <sz val="12"/>
        <color indexed="8"/>
        <rFont val="TH SarabunIT๙"/>
        <family val="2"/>
      </rPr>
      <t>๑.เพื่อเพิ่มความรู้ด้านสุขภาพและพัฒนาทักษะที่จำเป็นในการทำหน้าที่จิตอาสาของแต่ละเครือข่ายต่อเนื่อง๒.เพื่อเพิ่มความรู้สึกมีคุณค่าในตนเองให้กับจิตอาสารายบุคคล๓.เพื่อเป็นช่องทางให้จิตอาสารับทราบข้อมูลข่าวสารสาระสำคัญที่เกี่ยวข้องกับการเป็นจิตอาสาราชประชาสมาสัยให้เป็นปัจจุบัน</t>
    </r>
  </si>
  <si>
    <r>
      <t>วัตถุประสงค์โครงการ</t>
    </r>
    <r>
      <rPr>
        <sz val="12"/>
        <color indexed="8"/>
        <rFont val="TH SarabunIT๙"/>
        <family val="2"/>
      </rPr>
      <t>๑.เพื่อเพิ่มพูนความรู้รายโรคในการดูแลผู้สูงอายุทั้ง ๓กลุ่ม(ติดสังคม-ติดบ้าน-ติดเตียง)ในชุมชนให้กับเจ้าหน้าที่ที่ปฏิบัติงานด้านผู้สูงอายุรายโรคสมองเสื่อม๒.เพื่อเพิ่มทักษะในการคัดกรอง/ประเมินสภาพเบื้องต้นในผู้สูงอายุกลุ่มเสี่ยงโรคสมองเสื่อมเบื้องต้น ให้กับเจ้าหน้าที่พื้นที่เป้าหมายในการดูแลผู้สูงอายุสมองเสื่อมแบบครบวงจร</t>
    </r>
  </si>
  <si>
    <t>แผนการพัฒนาคุณภาพบริการด้านคลินิกผู้สูงอายุคุณภาพปี2565</t>
  </si>
  <si>
    <t>โครงการประชุมสัมมนาเจ้าหน้าที่ที่ปฏิบัติงานด้านผู้สูงอายุจังหวัดสงขลา : การเพิ่มคุณภาพการจัดระบบบริการเพื่อดูแลผู้สูงอายุสมองเสื่อมระยะต้นแบบครบวงจรเครือข่าย โรงพยาบาลสงขลาปี2565</t>
  </si>
  <si>
    <t>โครงการเสริมสร้างพัฒนาทักษะด้านสุขภาพของแกนนำผู้สูงอายุจังหวัดสงขลา(กลุ่มติดสังคม : Active Aging)ปี2565</t>
  </si>
  <si>
    <t>โครงการจัดกลุ่มฟื้นฟูความรู้ด้านสุขภาพวิถีชีวิตใหม่( NewNormal) แก่อาสาสมัครผู้สูงอายุชมรมผู้สูงอายุเพื่อนช่วยเพื่อน โรงพยาบาลสงขลารายสัปดาห์(กลุ่มเสริมสร้างศักยภาพสมองเบื้องต้น)ปี2565</t>
  </si>
  <si>
    <r>
      <t>เชิงประมาณระยะสั้น</t>
    </r>
    <r>
      <rPr>
        <sz val="12"/>
        <color indexed="8"/>
        <rFont val="TH SarabunIT๙"/>
        <family val="2"/>
      </rPr>
      <t>๑.จำนวนคน/ชมรมที่ร่วมกลุ่มแต่ละครั้ง๒.ร้อยละความพึงพอใจต่อโครงการ๓.ร้อยละคะแนนความรู้ของผู้สูงอายุที่เข้าร่วมกลุ่ม๔.ผู้สูงอายุเข้าถึงข้อมูลสุขภาพมากขึ้นเชิงคุณภาพ๑.ผู้สูงอายุที่เป็นต้นแบบด้านการตระหนักในการดูแลตนเองและจัดการสุขภาพตนเองได้เหมาะสม๒.ผู้สูงอายุสามารถให้คำแนะนำด้านสุขภาพแก่ผู้อื่นได้๓.ผู้สูงอายุจ.สงขลามีสุขภาพที่พึงประสงค์ตามเกณฑ์กรมอนามัย</t>
    </r>
  </si>
  <si>
    <r>
      <rPr>
        <b/>
        <sz val="12"/>
        <color theme="1"/>
        <rFont val="TH SarabunIT๙"/>
        <family val="2"/>
      </rPr>
      <t>โครงการพัฒนาศักยภาพผู้สูงอายุจิตอาสาของชมรมจิตอาสาราชประชาสมาสัย มิตรภาพบำบัดโรงพยาบาลสงขลา</t>
    </r>
    <r>
      <rPr>
        <sz val="12"/>
        <color theme="1"/>
        <rFont val="TH SarabunIT๙"/>
        <family val="2"/>
      </rPr>
      <t>ประกอบด้วยกิจกรรมย่อย๒ กิจกรรม๓.๑ ประชุมเชิงปฏิบัติการเพื่อเสริมศักยภาพการเป็นต้นแบบจิตอาสาปิดทองหลังพระ เนื่องในวันราชประชาสมาสัยประจำปี ๒๕๖๕๓.๒ การประชุมเชิงปฏิบัติการเพิ่มทักษะความรู้ด้านสุขภาพในการนำจิตอาสารายเครือข่าย๙ เครือข่าย (เน้นเครือข่ายออนไลน์) ปี2565</t>
    </r>
  </si>
  <si>
    <r>
      <t>โครงการพัฒนาสมรรถนะบุคลากรศูนย์พึ่งได้(OSCC)สู่ความเป็นเลิศต่อการเข้าถึงปัญหาความรุนแรงในสังคมปีงบประมาณ2565</t>
    </r>
    <r>
      <rPr>
        <sz val="11"/>
        <rFont val="TH SarabunIT๙"/>
        <family val="2"/>
      </rPr>
      <t>กิจ1ค่าฝึกอบรมหลักสูตร การปรึกษาเพื่อฟื้นฟูอำนาจและศักยภาพในการให้บริการผู้ที่ถูกกระทำรุนแรง(หลักสูตรบ้านดิน)เชียงใหม่20,000บx3คนรวม60,000 บ(ค่าลงทะเบียน,ค่าที่พัก,ค่าเบี้ยเลี้ยง,ค่าพาหนะ)กิจ2ค่าใช้จ่ายในการฝึกอบรม“หลักสูตรประมวลกฎหมายวิธีพิจารณาความอาญา(สืบพยานเด็ก)ร่วมกับสภาวิชาชีพสังคมสงเคราะห์ 20,000บ(ค่าลงทะเบียน,ค่าที่พัก,ค่าเบี้ยเลี้ยง,ค่าพาหนะ)ตุลาคม2564 –กย2565 กิจ3ประชุมเชิงปฏิบัติการเพื่อพัฒนาสมรรถนะบุคลากรศูนย์พึ่งได้(OSCC)สู่ความเป็นเลิศต่อการเข้าถึงปัญหาความรุนแรงในสังคม :พค–กค2565ณโรงแรมเมืองสงขลา</t>
    </r>
    <r>
      <rPr>
        <b/>
        <sz val="11"/>
        <rFont val="TH SarabunIT๙"/>
        <family val="2"/>
      </rPr>
      <t xml:space="preserve">                </t>
    </r>
  </si>
  <si>
    <t>พัฒนางานประจำสู่งานวิจัยปี2565</t>
  </si>
  <si>
    <t xml:space="preserve">  -ช่องตอบโจทย์กระทรวงฯ/ ตอบยุทธศาสตร์รพให้ใส่ตัวเลขและตัวชี้วัด. ให้ใส่หัวข้อและรายละเอียด</t>
  </si>
  <si>
    <t>งานรักษาพยาบาลชุมชน</t>
  </si>
  <si>
    <t xml:space="preserve">งานพยาธิวิทยาและคลินิก </t>
  </si>
  <si>
    <t>งานส่งเสริมป้องกัน</t>
  </si>
  <si>
    <t>ร้อยละของเด็กวัยเรียนสูงดีสมส่วน</t>
  </si>
  <si>
    <t>1. เพื่อป้องกันและแก้ไขปัญหาการตั้งครรภ์ในวัยรุ่น2.เพื่อส่งเสริมการจัดบริการสุขภาพที่เป็นมิตรกับวัยรุ่นและเยาวชน3.เพื่อส่งเสริมการเข้าถึงบริการสุขภาพที่เป็นมิตรกับวัยรุ่นเชื่อมโยงกับเครือข่ายโรงพยาบาล รพ.สต โรงเรียน ชุมชนและเครือข่ายอื่นๆ</t>
  </si>
  <si>
    <t>บุคลากรในเครือข่าย จำนวน 50 คน - บุคลากรงานรักษาพยาบาลชุมชน 60 คน</t>
  </si>
  <si>
    <t xml:space="preserve">1.ผู้ด้อยโอกาสในเขตชุมชนเมืองสงขลา๒. นักศึกษาจิตอาสาจากมหาวิทยาลัยในเขตอำเภอเมืองสงขลา/เจ้าหน้าที่สาธารณสุขในหน่วยบริการปฐมภูมิเครือข่ายฯจำนวน ๖๐ คน </t>
  </si>
  <si>
    <t>ผู้เข้าอบรมผ่านการประเมิน 100 %</t>
  </si>
  <si>
    <t>กลุ่มงานพยาธิวิทยา</t>
  </si>
  <si>
    <t xml:space="preserve"> - คุณภาพข้อมูล 43 แฟ้มของหน่วยบริการมีคุณภาพ 5 ด้าน มากกว่าร้อยละ 95จำนวน 15 แห่ง- หน่วยบริการปฐมภูมิและเครือข่ายหน่วยบริการปฐมภูมิผ่านเกณฑ์รพ.สต.ติดดาวร้อยละ 80- ประชาชนร้อยละ 40 ได้รับการดูแลสุขภาพโดย60 : 40</t>
  </si>
  <si>
    <t>ร้อยละกลุ่มเสี่ยงที่ได้รับการปรับเปลี่ยนพฤติกรรม-ร้อยละกลุ่มเสี่ยงที่รับการปรับเปลี่ยนพฤติกรรมมีค่าความดันโลหิตและน้ำตาลในเลือดลดลง</t>
  </si>
  <si>
    <t>1.เพื่อพัฒนาระบบงานอนามัยแม่และเด็กให้มีมาตรฐานอนามัยแม่และเด็ก</t>
  </si>
  <si>
    <t>ครู บุคลากรสาธารณสุข120 คนโรงเรียน 39 แห่งโรงเรียน 39 แห่ง</t>
  </si>
  <si>
    <t>การพัฒนาระบบการดูแลผู้ป่วยที่ใช้ยาวาร์ฟารินอย่างไร้รอยต่อ</t>
  </si>
  <si>
    <t>เพื่อให้มีระบบการติดตามผู้ป่วยวาร์ฟาร์รินที่เชื่อมโยงทั้งแผนกผู้ป่วยนอก ผู้ป่วยใน และโรงพยาบาลชุมชน</t>
  </si>
  <si>
    <t>ผู้ป่วยที่ใช้ยาวาร์ฟารินเกิดความปลอดภัยจากการใช้ยา และไม่เกิด AE ที่ป้องกันได้ =0</t>
  </si>
  <si>
    <r>
      <t>1.ร้อยละของผู้ป่วยที่ได้รับยาวาร์ฟารินจะได้รับการติดตามจากเภสัชกรOPD=100%
IPD=60% 2.ร้อยละของเหตุการณ์ไม่พึงประสงค์ร้ายแรงจากยาวาร์ฟาริน</t>
    </r>
    <r>
      <rPr>
        <sz val="12"/>
        <color indexed="8"/>
        <rFont val="TH SarabunPSK"/>
        <family val="2"/>
      </rPr>
      <t>&lt;5
3.ร้อยละของผู้ป่วยที่มีค่า INRอยู่ในช่วงที่พอดีต่อการรักษา≥60 4.จำนวนรายงานความคลาดเคลื่อนทางยาที่เกี่ยวกับยาวาร์ฟารินตั้งแต่ระดับFขึ้นไป</t>
    </r>
  </si>
  <si>
    <t>งานบริการและบริบาลผู้ป่วยในและงานบริการจ่ายยาผู้ป่วยนอก</t>
  </si>
  <si>
    <t>พัฒนาและฟื้นฟูศักยภาพบุคลากรในการดูแลผู้ป่วยที่ได้รับยาวาร์ฟารินค่าอาหารว่าง 2 มื้อx300คนx20บค่าอาหารกลางวัน50 บx300คนรวม27,000บ</t>
  </si>
  <si>
    <t>บุคลากรที่เกี่ยวข้องกับการดูแลผู้ป่วยวาร์ฟารินมีองค์ความรู้และทักษะในการจัดการปัญหาด้านยา</t>
  </si>
  <si>
    <t>พยาบาล จำนวน300 คน</t>
  </si>
  <si>
    <t>บุคลากรที่เกี่ยวข้องกับการดูแลผู้ป่วยวาร์ฟารินมีองค์ความรู้จากการเข้าร่วมอบรมไม่ต่ำกว่าร้อยละ80</t>
  </si>
  <si>
    <t>ทีมดูแลผู้ป่วยวาร์ฟาริน1997-8</t>
  </si>
  <si>
    <t>การพัฒนาเครือข่ายการดูแลผู้ป่วยที่ได้รับยาวาร์ฟารินในโรงพยาบาลชุมชน เครือข่ายบริการสุขภาพ โรงพยาบาลสงขลา</t>
  </si>
  <si>
    <t>เพิ่มศักยภาพรพฐงเครือข่ายในการดูแลผู้ป่วยที่ได้รับยาวาร์ฟารินและสามารถจัดการปัญหาเบื้องต้นได้</t>
  </si>
  <si>
    <t>โรงพยาบาลชุมชนในเครือข่าย 6 โรงพยาบาล</t>
  </si>
  <si>
    <r>
      <rPr>
        <sz val="12"/>
        <rFont val="TH SarabunPSK"/>
        <family val="2"/>
      </rPr>
      <t>1.</t>
    </r>
    <r>
      <rPr>
        <sz val="12"/>
        <color indexed="63"/>
        <rFont val="TH SarabunPSK"/>
        <family val="2"/>
      </rPr>
      <t xml:space="preserve">ร้อยละ100ของโรงพยาบาลเครือข่ายมีwarfarin clinic </t>
    </r>
  </si>
  <si>
    <t>โครงการ : พัฒนาทักษะบุคลากรเรื่องการพัฒนาระบบยาเพื่อความปลอดภัยของผู้ป่วย</t>
  </si>
  <si>
    <t>1.เพื่อให้บุคลากรมีความรู้ความเข้าใจในเรื่อง ในเรื่อง Adverse drug Reaction (Type A, B), การทำ Medication Reconciliation, การใช้ยาในกลุ่มที่มีความเสี่ยงสูง (High Alert Drug), การแพ้ยาซ้ำ (ในระบบและนอกระบบ), การรายงาน/ การวิเคราะห์ความคลาดเคลื่อนทางยา (Medication Error) และการติดตามการใช้ยาในกลุ่ม SMP 
2.เพื่อนำความรู้ที่ได้นำไปปรับใช้ในการปฏิบัติงานได้อย่างมีประสิทธิภาพ</t>
  </si>
  <si>
    <t>เจ้าหน้าที่กลุ่มงานเภสัชกรรม</t>
  </si>
  <si>
    <t>คะแนนความพึงพอใจต่อการจัดประชุมในระดับดีถึงดีมาก มากกว่าร้อยละ 80</t>
  </si>
  <si>
    <t>งานพัฒนาระบบยา</t>
  </si>
  <si>
    <t>Smart Pharmacist: เพิ่มประสิทธิภาพการรายงาน APR ด้วย Tawai for Health</t>
  </si>
  <si>
    <t xml:space="preserve">1.เพื่อเพิ่มช่องทางการรายงานอาการไม่พึงประสงค์จากยาและผลิตภัณฑ์สุขภาพที่ก่อให้เกิดอันตรายหรืออาจส่งผลกระทบต่อผู้บริโภคและการโฆษณาเกินจริง 2.เพื่อรวบรวมข้อมูลอาการไม่พึงประสงค์ที่เกิดจากยาและผลิตภัณฑ์สุขภาพที่ผิดกม. โฆษณาเกินจริงเพื่อเป็นฐานข้อมูลให้บุคลากรที่เกี่ยว ข้องสามารถสืบค้นผ่านระบบในรูปแบบเชิงสถิติและระบาดวิทยา 3.พัฒนาระบบเครือข่ายเฝ้าระวังความปลอดภัยและระบบส่งต่อข้อมูลผลิตภัณฑ์สุขภาพที่ก่อให้เกิดอันตรายหรืออาจส่งผลกระทบต่อผู้บริโภคที่มีความรวดเร็วในการเข้าถึงและบริหารจัดการได้ง่าย4.เพื่อลดระยะเวลาในการบันทึกลงในแบบฟอร์มการรายงานอาการไม่พึงประสงค์จากยาและผลิตภัณฑ์สุขภาพ
</t>
  </si>
  <si>
    <t>1.กลุ่มผู้ป่วยที่เกิดอาการไม่พึงประสงค์จากยา
2.กลุ่มผู้บริโภคที่ใช้ผลิตภัณฑ์สุขภาพที่มีโอกาสเกิดอันตรายจากผลิตภัณฑ์สุขภาพ</t>
  </si>
  <si>
    <t>1.มีการจัดการอาการไม่พึงประสงค์ที่เกิดจากยาหรือผลิตภัณฑ์สุขภาพที่ก่อให้เกิดอันตรายหรือส่งผลกระทบต่อผู้บริโภคที่เป็นรูปธรรมชัดเจนอย่างน้อย 10 เหตุการณ์
2.มีการรายงานอาการไม่พึงประสงค์ที่เกิดจากยาและผลิตภัณฑ์สุขภาพที่อาจก่อให้เกิดอันตรายหรือส่งผลกระทบต่อผู้บริโภคครอบคลุมตั้งแต่ระดับโรงพยาบาลถึงหน่วยบริการปฐมภูมิในเขตที่รับผิดชอบ
3. ลดระยะเวลาในการบันทึกลงในแบบฟอร์มรายงานอาการไม่พึงประสงค์จากยาและผลิตภัณฑ์สุขภาพ</t>
  </si>
  <si>
    <t xml:space="preserve">งานพัฒนาระบบยา </t>
  </si>
  <si>
    <t>โครงการ : พัฒนาระบบยาเพื่อความปลอดภัยของผู้ป่วย ปีงบประมาณ 2564</t>
  </si>
  <si>
    <t xml:space="preserve">๑.  เพื่อเพิ่มความเข้าใจและความร่วมมือระหว่างสหสาขาวิชาชีพในการพัฒนาและขับเคลื่อนระบบยา ทุกกระบวนการ เพื่อความปลอดภัยของผู้ป่วย
๒.  เพื่อให้ทีมสหสาขาวิชาชีพสามารถวิเคราะห์จุดอ่อน-จุดแข็ง ของหน่วยงาน และหาแนวทางการแก้ไขปัญหาได้โดยใช้กระบวนการ PDCA
  ๓.  เพื่อสร้างเครือข่ายในการพัฒนา และแลกเปลี่ยนเรียนรู้  ระหว่างบุคลากรทางการแพทย์เกี่ยวกับ ความปลอดภัยด้านยา  
๔.  เพื่อให้เกิดมาตรฐานและแนวทางปฏิบัติ ในเรื่องการประเมิน Adverse drug Reaction (Type A, B), การทำ Medication Reconciliation, การติดตามการใช้ยาในกลุ่มที่มีความเสี่ยงสูง (High Alert Drug), การแพ้ยาซ้ำ (ในระบบและนอกระบบ), การรายงาน/ การวิเคราะห์ความคลาดเคลื่อนทางยา (Medication Error) และการติดตามการใช้ยาในกลุ่ม SMP </t>
  </si>
  <si>
    <t xml:space="preserve">แพทย์ เภสัชกร พยาบาล และเจ้าหน้าที่ โรงพยาบาลสงขลา จำนวน 200 คน </t>
  </si>
  <si>
    <t>1. ความรู้ความเข้าใจของผู้เข้าร่วมอบรมมากกว่าร้อยละ 80
2. คะแนนความพึงพอใจในการจัดประชุม มากกว่าร้อยละ 80</t>
  </si>
  <si>
    <t>อบรมการใช้กัญชาทางการแพทย์แบบผสมผสานแพทย์แผนปัจจุบันและแพทย์แผนไทย</t>
  </si>
  <si>
    <t>เพื่อให้บุคลากรสาธารณสุขมีความรู้เรื่องการใช้กัญชาทางการแพทย์</t>
  </si>
  <si>
    <t>แพทย์ แพทย์แผนไทย เภสัชกร พยาบาล เจ้าหน้าที่สาธารณสุข ของโรงพยาบาลสงขลา และหน่วยบริการปฐมภูมิในเครือข่าย จำนวน 100 คน</t>
  </si>
  <si>
    <t>1.บุคลากรสาธารณสุข มีความรู้เรื่องการใช้กัญชาทางแพทย์ สามารถดูและติดตามอาการป่วยได้อย่างปลอดภัย
2. บุคลากรสาธารณสุข สามารถ คัดกรอง ผู้ป่วยเข้าสู่ระบบการรักษาในคลินิกกัญชาทางแพทย์</t>
  </si>
  <si>
    <t>คณะกรรมการกัญชาทางการแพทย์/ ภญ.เสาวลักษณ์</t>
  </si>
  <si>
    <t xml:space="preserve">        </t>
  </si>
  <si>
    <t>ยุทธศาสตร์ที่  3 พัฒนาระบบการสร้างเสริมสุขภาพโดยความร่วมมือของทุกภาคส่วน</t>
  </si>
  <si>
    <t>งานส่งเสริม/คบป.รุจิรา/ปวลี</t>
  </si>
  <si>
    <r>
      <t>นิเทศทางการพยาบาลภายในและภายนอกองค์กรปีงบ2564</t>
    </r>
    <r>
      <rPr>
        <sz val="14"/>
        <rFont val="TH SarabunIT๙"/>
        <family val="2"/>
      </rPr>
      <t>วันที่20-23เมย. 8-11และ15-16มิยนิเทศรพช.6รพ</t>
    </r>
  </si>
  <si>
    <t>1.แผนงานโครงการตามยุทธศาสตร์ที่ใช้งบประมาณจากเงินบำรุง ปี2565</t>
  </si>
  <si>
    <t>แผนงาน/ โครงการ ประจำปีงบประมาณ 256๕</t>
  </si>
  <si>
    <t>หน่วยงาน กลุ่มการพยาบาลโทร 12๑๕</t>
  </si>
  <si>
    <t>งบประมาณ/บาท</t>
  </si>
  <si>
    <t>ส่งเสริมป้องกันโรค</t>
  </si>
  <si>
    <t>พัฒนาสมรรถนะบุคลากรระยะสั้นภายนอกองค์กร</t>
  </si>
  <si>
    <t>๑.หลักสูตร ผบต.(50000บาท)</t>
  </si>
  <si>
    <t>๒ คน</t>
  </si>
  <si>
    <t>๒.หลักสูตร ผบก.(50000บาท)</t>
  </si>
  <si>
    <t>๓.หลักสูตรหัวหน้าพยาบาล(50,000บาท)</t>
  </si>
  <si>
    <t>ผู้รับผิด ชอบ</t>
  </si>
  <si>
    <r>
      <rPr>
        <b/>
        <sz val="8"/>
        <color indexed="12"/>
        <rFont val="TH SarabunIT๙"/>
        <family val="2"/>
      </rPr>
      <t>ยุทธฯ
ที่ 1</t>
    </r>
  </si>
  <si>
    <r>
      <rPr>
        <b/>
        <sz val="8"/>
        <color indexed="12"/>
        <rFont val="TH SarabunIT๙"/>
        <family val="2"/>
      </rPr>
      <t>ยุทธฯ
ที่ 2</t>
    </r>
  </si>
  <si>
    <r>
      <rPr>
        <b/>
        <sz val="8"/>
        <color indexed="12"/>
        <rFont val="TH SarabunIT๙"/>
        <family val="2"/>
      </rPr>
      <t>ยุทธฯ
ที่ 3</t>
    </r>
  </si>
  <si>
    <r>
      <rPr>
        <b/>
        <sz val="8"/>
        <color indexed="12"/>
        <rFont val="TH SarabunIT๙"/>
        <family val="2"/>
      </rPr>
      <t>ยุทธฯ
ที่ 4</t>
    </r>
  </si>
  <si>
    <t>1.คะแนนประเมินความพึงพอใจหลังการอบรมมากกว่าร้อยละ 802.ร้อยละคะแนนประเมินความรู้หลังการอบรมมากกว่าร้อยละ 80</t>
  </si>
  <si>
    <t>แผนปรับปรุงห้อง</t>
  </si>
  <si>
    <t>แผนบุคลากร</t>
  </si>
  <si>
    <t>สรุปทั้งหมด</t>
  </si>
  <si>
    <t>ลงชื่อ............................................ผู้จัดทำแผน</t>
  </si>
  <si>
    <t xml:space="preserve">     (................................................)</t>
  </si>
  <si>
    <t>วันที่............./....................../.....................</t>
  </si>
  <si>
    <t>ลำ ดับ</t>
  </si>
  <si>
    <r>
      <rPr>
        <b/>
        <sz val="10"/>
        <color indexed="12"/>
        <rFont val="TH SarabunIT๙"/>
        <family val="2"/>
      </rPr>
      <t>ยุทธฯ
ที่ 1</t>
    </r>
  </si>
  <si>
    <r>
      <rPr>
        <b/>
        <sz val="10"/>
        <color indexed="12"/>
        <rFont val="TH SarabunIT๙"/>
        <family val="2"/>
      </rPr>
      <t>ยุทธฯ
ที่ 2</t>
    </r>
  </si>
  <si>
    <r>
      <rPr>
        <b/>
        <sz val="10"/>
        <color indexed="12"/>
        <rFont val="TH SarabunIT๙"/>
        <family val="2"/>
      </rPr>
      <t>ยุทธฯ
ที่ 3</t>
    </r>
  </si>
  <si>
    <r>
      <rPr>
        <b/>
        <sz val="10"/>
        <color indexed="12"/>
        <rFont val="TH SarabunIT๙"/>
        <family val="2"/>
      </rPr>
      <t>ยุทธฯ
ที่ 4</t>
    </r>
  </si>
  <si>
    <t xml:space="preserve">ปรับปรุงโครงสร้างห้องอุบัติเหตุฉุกเฉิน </t>
  </si>
  <si>
    <t xml:space="preserve">จัดสร้างหน่วย ER ชั่วคราวระหว่างก่อสร้างอาคารใหม่ </t>
  </si>
  <si>
    <t>มี ER ที่สามารถรับบริการได้ 24 ชม.อย่ามีประสิทธิภาพ</t>
  </si>
  <si>
    <t>ER พร้อมให้บริการ 24 ชั่วโมง</t>
  </si>
  <si>
    <t>NSO</t>
  </si>
  <si>
    <t>ปรับปรุงโครงสร้างหอผู้ป่วยโรคติดเชื้อ</t>
  </si>
  <si>
    <t>มีการบริหารจัดการโรคติดเชื้อในโรงพยาบาลที่ได้มาตรฐาน</t>
  </si>
  <si>
    <t>เพิ่มมาตรฐานระบบการป้องกันและคบคุมโรคติดเชื้อในโรงพยาบาล</t>
  </si>
  <si>
    <t>มีหอผู้ป่วยรองรับการบริการผู้ป่วยโรคติดเชื้อที่ได้มาตรฐาน</t>
  </si>
  <si>
    <t xml:space="preserve">        NSO      (คกก.IC)</t>
  </si>
  <si>
    <t>โครงการบริจาคโลหิตงานธนาคารเลือดโรงพยาบาลสงขลาปี 2565 ค่าอาหารว่างและเครื่องดื่ม*25บาท</t>
  </si>
  <si>
    <t>ยุทธศาสตร์ความเป็นเลิศ 4 ด้าน</t>
  </si>
  <si>
    <t xml:space="preserve">เด็กไทยมีการเจริญเติบโตและพัฒนาการสมวัย สูงดีสมส่วน   </t>
  </si>
  <si>
    <t>อัตราการคลอดมีชีพในหญิงอายุ 15-19 ปี</t>
  </si>
  <si>
    <t>ร้อยละการตรวจติดตามกลุ่มสงสัยป่วยโรคเบาหวาน/หรือความดันโลหิตสูง</t>
  </si>
  <si>
    <t>ร้อยละของจังหวัดมีระบบจัดการปัจจัยเสี่ยงด้านสิ่งแวดล้อมที่ส่งผลกระทบต่อสุขภาพ ผ่านเกณฑ์ระดับดีมาก</t>
  </si>
  <si>
    <t xml:space="preserve">2. บริการเป็นเลิศ Service Excellence </t>
  </si>
  <si>
    <t>อัตราป่วยตายของผู้ป่วยโรคติดเชื้อไวรัสโคโรนา 2019(COVID-19)ของทั้งประเทศ</t>
  </si>
  <si>
    <t>ทุกโรงพยาบาลระดับA และS ให้บริการตามแนวปฏิบัติการแพทย์วิถีใหม่ในสาขาที่เลือกครบถ้วนตามKey Step Assessment</t>
  </si>
  <si>
    <t>ทุกโรงพยาบาลระดับAและ S มีการจัดทำแผนและซ้อมแผน BCP for EID</t>
  </si>
  <si>
    <r>
      <t xml:space="preserve">ร้อยละของโรงพยาบาลที่ใช้ยาอย่างสมเหตุสมผล (RDU)
</t>
    </r>
    <r>
      <rPr>
        <sz val="14"/>
        <color rgb="FFFF0000"/>
        <rFont val="TH SarabunPSK"/>
        <family val="2"/>
      </rPr>
      <t/>
    </r>
  </si>
  <si>
    <t>อัตราการเสียชีวิตของผู้ป่วยวิกฤตฉุกเฉิน (triage level 1)ภายใน 24 ชั่วโมงในรพ.ระดับ A S M1(ทั้งที่ ER และAdmit)</t>
  </si>
  <si>
    <t>ร้อยละความสำเร็จของเขตสุขภาพที่มีการบริหารจัดการระบบการผลิตและพัฒนากำลังคนได้ตามเกณฑ์</t>
  </si>
  <si>
    <t>ร้อยละของเขตสุขภาพที่มีการบริหารจัดการกำลังคนที่มีประสิทธิภาพ</t>
  </si>
  <si>
    <t>องค์กรแห่งความสุขที่มีคุณภาพและเป็นต้นแบบ</t>
  </si>
  <si>
    <t>ร้อยละของโรงพยาบาลสังกัดกระทรวงสาธารณสุขมีคุณภาพมาตรฐานผ่านการรับรอง HA ขั้น 3</t>
  </si>
  <si>
    <t>ร้อยละของ รพสต.ที่ผ่านเกณฑ์การพัฒนาคุณภาพ รพ.สต.ติดดาว ระดับ 5 ดาว</t>
  </si>
  <si>
    <t>จำนวนนวัตกรรมหรือเทคโนโลยีสุขภาพที่คิดค้นใหม่หรือที่พัฒนาต่อยอด</t>
  </si>
  <si>
    <t>กลุ่มงานเทคนิคการแพทย์ฯจิรา</t>
  </si>
  <si>
    <t>หน่วยงาน กลุ่มงานพัฒนาทรัพยากรบุคคล (HRD)</t>
  </si>
  <si>
    <t>ยุทธฯ 1</t>
  </si>
  <si>
    <t>ยุทธฯ 2</t>
  </si>
  <si>
    <t>ยุทธฯ 3</t>
  </si>
  <si>
    <t>ยุทธฯ 4</t>
  </si>
  <si>
    <t>กลุ่มงาน HRD</t>
  </si>
  <si>
    <t>ü</t>
  </si>
  <si>
    <t>บุคลากรได้รับการพัฒนาตามสถานการณ์โรค</t>
  </si>
  <si>
    <t xml:space="preserve"> - บุคลากร รพ.สงขลา (จำนวน 12 ครั้งๆละ 50 คน)</t>
  </si>
  <si>
    <t>บุคลากรเข้าร่วมโครงการมากกว่าร้อยละ 80</t>
  </si>
  <si>
    <t xml:space="preserve"> - เพื่อเชิดชูเกียรติแก่ผู้เกษียนอายุราชการ และคงไว้ซึ่งวัฒนธรรมที่ดีงาม </t>
  </si>
  <si>
    <t>เงินสวัสดิการ</t>
  </si>
  <si>
    <t xml:space="preserve"> - เพื่อเชิดชูเกียรติแก่บุคลากรและสนับสนุนการพัฒนางาน</t>
  </si>
  <si>
    <t xml:space="preserve"> - เพื่อให้บุคลากรได้พัฒนาสมรรถนะ มีความสามัคคี และขวัญกำลังใจ</t>
  </si>
  <si>
    <t xml:space="preserve"> - เพื่อสร้างขวัญกำลังใจแก่บุคลากร</t>
  </si>
  <si>
    <t>ลงชื่อ ....................................................... ผู้จัดทำแผน</t>
  </si>
  <si>
    <t xml:space="preserve">          (นางวาสนา จึงตระกูล)</t>
  </si>
  <si>
    <t>ตำแหน่ง  หัวหน้ากลุ่มงาน HRD</t>
  </si>
  <si>
    <t xml:space="preserve"> โครงการแสดงมุฑิตาจิตแก่ผู้เกษียณอายุราชการปี2565</t>
  </si>
  <si>
    <t>โครงการสรุปผลงานและเชิดชูเกียรติบุคลากร เก่ง ดี มีสุข ประจำปี2564ปี2565</t>
  </si>
  <si>
    <t>โครงการสร้างเสริมสุขภาพบุคลากร(กีฬาสี)ปี2565</t>
  </si>
  <si>
    <t>โครงการสนับสนุนทุนการศึกษาสำหรับครอบครัวบุคลากรปี2565</t>
  </si>
  <si>
    <t>ระยะ  เวลาดำเนิน การ</t>
  </si>
  <si>
    <t>การพัฒนาผู้บริหารหลักสูตร รองผอ.ฝ่ายการแพทย์/นบส./นบส.กพ./รองฯบริหาร</t>
  </si>
  <si>
    <t xml:space="preserve"> -เพื่อเตรียมบุคลากร สำหรับการบริหารองค์กร</t>
  </si>
  <si>
    <t xml:space="preserve"> -ผอ./แพทย์/หัวหน้ากลุ่มงาน จำนวน 3 คน</t>
  </si>
  <si>
    <t xml:space="preserve"> -จำนวนผู้บริหารที่ได้รับการอบรม ตามหลักสูตร</t>
  </si>
  <si>
    <t>หลักสูตร CFO/หลักสูตรยุทธศาสตร์สำหรับผู้บริหาร</t>
  </si>
  <si>
    <t xml:space="preserve"> -พัฒนาผู้บริหารในการบริหารการเงิน การคลัง และแผนยุทธศาสตร์</t>
  </si>
  <si>
    <t xml:space="preserve"> -รองแพทย์/หัวหน้างานประกัน/หัวหน้างานยุทธศาสตร์</t>
  </si>
  <si>
    <t xml:space="preserve"> การอบรมผู้บริหารทางการแพทย์และสาธารณสุขระดับต้น กลาง สูง และบริหารทางการพยาบาล                 (ภารกิจด้านการพยาบาล 2 คน, ภารกิจด้านทุติ-ตติ 1 คน, และภารกิจด้านบริการปฐมภูมิ 1 คน)</t>
  </si>
  <si>
    <t xml:space="preserve"> - เพื่อให้บุคลากรได้รับการพัฒนาความรู้และทักษะเพื่อเพิ่มศักยภาพในการบริหารงาน</t>
  </si>
  <si>
    <t xml:space="preserve"> - หัวหน้ากลุ่มงาน/ฝ่าย/หอ/งาน (จำนวน 10  คน)</t>
  </si>
  <si>
    <t xml:space="preserve"> - ผู้บริหารได้รับการอบรมทุกคนก่อนรับตำแหน่งสูงขึ้น</t>
  </si>
  <si>
    <t xml:space="preserve"> การอบรมเฉพาะทางระยะสั้นตาม Service Plan   (หลักสูตร 4 เดือน)</t>
  </si>
  <si>
    <t xml:space="preserve"> - เพื่อให้บุคลากรมีความรู้ ทักษะ ได้ตามมาตรฐานวิชาชีพ </t>
  </si>
  <si>
    <t xml:space="preserve"> - บุคลากรทุกสาขาวิชาชีพ (จำนวน 15 คน)</t>
  </si>
  <si>
    <r>
      <t xml:space="preserve"> </t>
    </r>
    <r>
      <rPr>
        <sz val="12"/>
        <rFont val="TH SarabunPSK"/>
        <family val="2"/>
      </rPr>
      <t>- บุคลากรในสายวิชาชีพได้รับการอบรมตามเกณฑ์</t>
    </r>
  </si>
  <si>
    <t>เงินบำรุง หรืองบอุดหนุนจากเขตสุขภาพที่ 12</t>
  </si>
  <si>
    <t>การปฐมนิเทศบุคลากรใหม่  (การเป็นข้าราชการที่ดี)..ส่งอบรมเขต</t>
  </si>
  <si>
    <t xml:space="preserve"> - เพื่อให้บุคลากรใหม่รับทราบนโยบาย มีความรู้ ความเข้าใจในแนวทางการปฏิบัติงาน และปลูกฝังจิตสำนึกในการทำงาน</t>
  </si>
  <si>
    <t xml:space="preserve">  -แพทย์เพิ่มพูนทักษะ จำนวน 20 คน</t>
  </si>
  <si>
    <t xml:space="preserve"> - บุคลากรใหม่ มีความรู้ความเข้าใจเบื้องต้นเกี่ยวกับระเบียบปฏิบัติขององค์กร</t>
  </si>
  <si>
    <t>เงินบำรุง หรืองบอุดหนุนจากเขตสุขภาพที่ 13</t>
  </si>
  <si>
    <t xml:space="preserve">             วันที่ 14 /มิย. / 2564</t>
  </si>
  <si>
    <t xml:space="preserve">เพื่อให้บุคลากรทุกคนมีการเรียนรู้ร่วมกันและเสนอแนวทางการพัฒนาบริการ และการสร้างสุขบุคลากร </t>
  </si>
  <si>
    <t>บุคลากรทุกคน  (จำนวน 1,300 คน)</t>
  </si>
  <si>
    <t xml:space="preserve"> ตัวแทนทุกหน่วยงาน (จำนวน 500 คน)  </t>
  </si>
  <si>
    <t>บุคลากรตามเกณฑ์ จำนวน ไม่เกิน 50 คน</t>
  </si>
  <si>
    <t>มีการจัดกิจกรรม 1 ครั้ง</t>
  </si>
  <si>
    <t>บุคลากร เก่ง ดี มีสุข</t>
  </si>
  <si>
    <t>งบสวัสดิการ</t>
  </si>
  <si>
    <t>เพื่อให้บุคลากรกลุ่มเป้าหมายสามารถถ่ายทอดความรู้การจัดการและบริหารความเสี่ยงให้กับบุคลากรในองค์กร</t>
  </si>
  <si>
    <t>หัวหน้ากลุ่มงาน/หัวหน้างาน จำนวน 50 คน</t>
  </si>
  <si>
    <t>กลุ่มเป้าหมายสามารถเป็น ครู ก ได้</t>
  </si>
  <si>
    <t>11มิย64</t>
  </si>
  <si>
    <r>
      <t>ร</t>
    </r>
    <r>
      <rPr>
        <sz val="14"/>
        <color indexed="8"/>
        <rFont val="TH SarabunIT๙"/>
        <family val="2"/>
      </rPr>
      <t>ะยะที่ 1  การจัดอบรม</t>
    </r>
    <r>
      <rPr>
        <sz val="14"/>
        <rFont val="TH SarabunIT๙"/>
        <family val="2"/>
      </rPr>
      <t>และฝึกซ้อมเตรียมความพร้อมแผนรับอุบัติภัยหมู่และสาธารณภัย ให้แก่</t>
    </r>
    <r>
      <rPr>
        <sz val="14"/>
        <color indexed="8"/>
        <rFont val="TH SarabunIT๙"/>
        <family val="2"/>
      </rPr>
      <t>บุคลากร ทุกระดับ ทุกหน่วยงานในโรงพยาบาลสงขลาและเจ้าหน้าที่กู้ชีพในเครือข่ายโรงพยาบาลสงขลา จำนวน 120 คน
iะยะที่ 2  การจัดฝึกซ้อมแผนเสมือนจริง จำนวน 100 คน</t>
    </r>
  </si>
  <si>
    <t>1.เพื่อธำรงระบบคุณภาพบริการสุขภาพ2.เพื่อกระตุ้นให้บุคลากรทุกหน่วยบริการในโรงพยาบาลตื่นตัว และดำเนินกิจกรรมที่มีคุณภาพได้มาตรฐานอย่างต่อเนื่อง3.เพื่อขับเคลื่อนองค์กรให้เป็นองค์กรที่น่าไว้วางใจ</t>
  </si>
  <si>
    <t>หัวหน้าหน่วยงาน/ตัวแทนPCTและSteering team/ทีมผู้ประสานงานคุณภาพ จำนวน 40 คนเยี่ยมสำรวจจนท.80คน</t>
  </si>
  <si>
    <t>รพ.สงขลาธำรงไว้ซึ่งระบบคุณภาพผ่าเกณฑ์มาตรฐานคุณภาพที่เกี่ยวข้อง ทุกหน่วยงานมีการเรียนรู้และยกระดับผลการดำเนินงาน2หน่วยงานสำคัญผ่านการรับรองคุณภาพมาตรฐาน</t>
  </si>
  <si>
    <t>ศูนย์พัฒนาคุณภาพ ยุวดี</t>
  </si>
  <si>
    <t>ตัวชี้วัดคุณภาพผ่านเกณฑ์&gt;80%</t>
  </si>
  <si>
    <t>&gt;80%</t>
  </si>
  <si>
    <t>บุคลากรรพ.สงขลาจำนวน 120คนนำเสนอผลงาน90เรื่องประเภทพัฒนางานประจำ10เรื่องCQI20เรื่องประเภทนวตกรรมโปสเตอร์20เรื่องปภ.เรื่องเล่า10เรื่องปภภาพถ่าย30เรื่อง</t>
  </si>
  <si>
    <t>ผลงานได้รับการคัดเลือกให้มีการนำเสนอในเวทีการประชุมวิชาการในระดับจ.เขตและกระทรวง1.หน่วยงานเข้าร่วมนำเสนอผลงานมากกว่าร้อยละ80 หน่วยงานมีการใช้งานวิจัยจากงานประจำมาพัฒนาคุณภาพบริการและมีการสร้างนวตกรรมในการดูแลผป.มากกว่าร้อยะ80</t>
  </si>
  <si>
    <t>ศูนย์พัฒนาคุณภาพ ยุวดี0816782381</t>
  </si>
  <si>
    <t>1.พัฒนาศักยภาพบุคลากรทีมบริหารความเสี่ยงRisk Ownerทีมนำด้านต่างๆในการบริหารความเสี่ยงที่มีประสิทธิภาพประสิทธิผล2สร้างกระบวนการเรียนรู้และเจตนคติที่ดีเกี่ยวกับระบบบริหารความเสี่ยงของรพ.3.ระบบบริหารจัดการความเสี่ยงมีประสิทธิผลและประสานสอดคล้องกัน</t>
  </si>
  <si>
    <t>ค้นหาความเสี่ยงจนท120คนคก.40คนหน่วยสนับสนุน120คนทีมนำคลินิก50คน</t>
  </si>
  <si>
    <t>ระบบบริหารความเสี่ยงและความปลอดภัยที่มีประสิทธิผล ร้อยละอุบัติการณ์ความเสี่ยงระดับสูง G-H-Iและระดับ4-5Sentinel Eventได้รับการจัดการแก้ไขเชิงระบบ ร้อยละอุบัติการณ์กำหนดZero Eventไม่เกิดซ้ำ ร้อยละอุบัติการณ์ฯตามมาตรฐาน9ด้านเกณฑ์เป้า จำนวนการฟ้องร้องทางคดีความ=0</t>
  </si>
  <si>
    <t>ระบบบริหารความเสี่ยงที่มีประสิทธิภาพ&gt;90%</t>
  </si>
  <si>
    <t>&gt;90%</t>
  </si>
  <si>
    <t>1.เพื่อให้ผู้ประสานงานคุณภาพ ตระหนักรู้ เข้าใจ สามารถแก้ไขปัญหา การทำงาน
2.เพื่อกระตุ้นให้ทางโรงพยาบาลยกระดับการบริหารจัดการคุณภาพให้มีมาตรฐานทัดเทียมระดับสากล</t>
  </si>
  <si>
    <t>เจ้าหน้าที่โรงพยาบาลสงขลา จำนวน 50 คน</t>
  </si>
  <si>
    <t>งานพัฒนาคุณภาพยุวดี</t>
  </si>
  <si>
    <t xml:space="preserve">          (.........................................)</t>
  </si>
  <si>
    <t>ตำแหน่ง  หัวหน้ากลุ่มงาน ศูนย์พัฒนาคุณภาพ</t>
  </si>
  <si>
    <t xml:space="preserve"> - ส่งโครงการทุกยุทธศาสตร์ภายในกค.นี้ และ แบบเสนอโครงการแล้วเสร็จภายในไตรมาส1</t>
  </si>
  <si>
    <t>หน่วยงานศูนย์พัฒนาคุณภาพ 1040</t>
  </si>
  <si>
    <r>
      <t>โครงการพัฒนาศักยภาพคลินิกอาชีวเวชศาสตร์ปี 2565</t>
    </r>
    <r>
      <rPr>
        <sz val="12"/>
        <rFont val="TH SarabunIT๙"/>
        <family val="2"/>
      </rPr>
      <t>.พัฒนาให้บริกรเชิงรับในคลินิกโรคฯ10000บประชุมเครือข่ายหน่วยงานภายในนอกเพื่อพัฒนาแนวทางการวินิจฉัยและส่งต่อโรคจากการทำงาน10000บสร้างเสริมสุขภาพผู้ทำงานประกอบการ32000บสถานประกอบการปลอดโรค ปลอดภัยกายใจเป็นสุข32000บพัฒนาศักยภาพบุคลากร39000บจัดทำข้อมูลและการรายงานไตรมาสรายปี20000บ</t>
    </r>
  </si>
  <si>
    <r>
      <t>โครงการธำรงระบบคุณภาพโรงพยาบาลเพื่อรองรับการประเมินมาตรฐานHA2565</t>
    </r>
    <r>
      <rPr>
        <sz val="12.8"/>
        <rFont val="TH SarabunIT๙"/>
        <family val="2"/>
      </rPr>
      <t>1ทบทวนเหตุการณ์ไม่พึงประสงค์จากอุบัติการณ์ต่างๆอาหาร*50บ*40คน12ครั้งเงิน24000บกิจกรรมที่ 2การทบทวนตัวชี้วัดการพัฒนาคุณภาพ(ทุก 3เดือน)อาหาร*50บ*30คน*2ครั้งเงิน3000บ3.พัฒนาศักยภาพทีมผู้ปะสานค่าอาหาร20บ*2มื้อ*30คน1200บอาหาร50บ*30คน1500บเงิน2700บ.4เยี่ยมสำรวจติดตาม2ครั้งค่าอาหาร50บ*80คน*2ครั้ง8000บ</t>
    </r>
  </si>
  <si>
    <r>
      <t xml:space="preserve">โครงการประชุมวิชาการและการประกวดนำเสนอผลงานพัฒนาคุณภาพประจำปี2565 </t>
    </r>
    <r>
      <rPr>
        <sz val="12.8"/>
        <rFont val="TH SarabunIT๙"/>
        <family val="2"/>
      </rPr>
      <t>กิจกรรมที่1การประกวดนำเสนอผลงานฯ57060บ2.ชุมวิชาการSeamless&amp;Transfer20460บ3.การนำเสนอผลงานคุณภาพระดับจ.เขตประเทศ5000บค่าประภทโปสเตอร์5,000บ.</t>
    </r>
  </si>
  <si>
    <r>
      <t>โครงการเพิ่มประสิทธิภาพระบบบริหารความเสี่ยงในโรงพยาบาลคุณภาพปี2565</t>
    </r>
    <r>
      <rPr>
        <sz val="12.8"/>
        <color indexed="8"/>
        <rFont val="TH SarabunIT๙"/>
        <family val="2"/>
      </rPr>
      <t>กิจกรรมที่1การค้นหาความเสี่ยงเชิงป้องกันเพื่อความปลอดภัยในการทำงาน(2วัน)10800+3600บ2อบรมRisk Management/Risk Register(2วัน)39310บ.กิจกรรมที่3การพัฒนาคุณภาพการทบทวนเวชระเบียนโดยใช้Trigger Toolเพื่อส่งเสริมความปลอดภัยในการดูแลผป.9000บ.4.แลกเปลี่ยนทบทวนTiggerbTool16560บ.</t>
    </r>
  </si>
  <si>
    <r>
      <t>อบรมเชิงปฏิบัติการเป็นผู้ประสานงานคุณภาพ 2565</t>
    </r>
    <r>
      <rPr>
        <sz val="12.8"/>
        <rFont val="TH SarabunIT๙"/>
        <family val="2"/>
      </rPr>
      <t xml:space="preserve">ค่าอาหารกลางวัน , ค่าอาหารว่างจำนวน2วัน </t>
    </r>
  </si>
  <si>
    <t>เพื่อรณรงค์การสร้างเสริมสุขภาพบริการแก่กลุ่มผู้รับบริการเพื่อรณรงค์ให้ปชช.มีความตระหนักในการดูแลตนเองเพื่อป้องกันโรคไต</t>
  </si>
  <si>
    <t xml:space="preserve">พัฒนาสมรรถนะพยาบาลด้านการพยาบาลเฉพาะสาขา </t>
  </si>
  <si>
    <t>1บุคลากรพยาบาล รุ่นละ ๕๐ คน*๒ รุ่น ต่อ ๑ สาขา 2พยาบาลวิชาชีพที่ปฏิบัติงานในหน่วยCKD DM/HTและอื่นๆที่เกี่ยวข้อง</t>
  </si>
  <si>
    <t>Update ความรู้ทางการพยาบาลเฉพาะสาขา ปี2565(๑) สาขาอายุรศาสตร์  (๒)สาขาศัลยศาสตร์   (๓)สาขากุมาร และทารกแรกเกิด(๔) สาขาสูติศาสตร์ (๕) สาขาโรคติดเชื้อ   (๖) สาขาทารกแรกเกิด(7)สาขาไตพัฒนาศักยภาพจนท.ร่วมดูแลผู้ป่วยโรคไตเครือข่ายรพ.สงขลากค-สค65</t>
  </si>
  <si>
    <t>แผนงาน/ โครงการ ประจำปีงบประมาณ 256๕   (งบพัฒนาบุคลากร)</t>
  </si>
  <si>
    <t>เพื่อให้บุคลากรพยาบาลมีความรู้และทักษะวิชาชีพเหมาะสมกับภาระงานหลัก</t>
  </si>
  <si>
    <t>๗.สาขาเวชปฏิบัติทางตา</t>
  </si>
  <si>
    <t>๗.สาขาโรคหัวใจและหลอดเลือด</t>
  </si>
  <si>
    <t>๘.สาขาศัลยกรรมระบบประสาท</t>
  </si>
  <si>
    <t>๙.สาขาการพยาบาลโรคทรวงอก</t>
  </si>
  <si>
    <t>๖ คน</t>
  </si>
  <si>
    <t>จำนวน4ครั้งโครงการละ 100 คน 2.ประชาชนที่มารับบริการในคลินิคโรคไต</t>
  </si>
  <si>
    <t>หัวหน้ากลุ่มการพยาบาล</t>
  </si>
  <si>
    <t>NSOวิสัญญี</t>
  </si>
  <si>
    <t>โครงการพัฒนาระบบการดูแลผู้ป่วยผ่าตัดที่มีความเสี่ยงต่อการเกิดภาวะลิ่มเลือดอุดตันในหลอดเลือดดำส่วนลึกและหลอดเลือดดำในปอด</t>
  </si>
  <si>
    <t>ป้องกันภาวะแทรกซ้อนจากภาวะลิ่มเลือดอุดตันในหลอดเลือดดำส่วนลึกและหลอดเลือดดำในปอด</t>
  </si>
  <si>
    <t>ผู้ป่วยผ่าตัทำpron position ที่มีระยะเวลาผ่าตัดมากกว่า 5 ชม.ทุกราย</t>
  </si>
  <si>
    <t>อุบัติการณ์การเกิดภาวะลิ่มเลือดอุดตันในหลอดเลือดดำส่วนลึกและหลอดเลือดดำในปอด</t>
  </si>
  <si>
    <t xml:space="preserve">เพื่อเตรียมพร้อมบุคลากรในการยกระดับการพัฒนาคุณภาพสู่มาตรฐานระดับสากล </t>
  </si>
  <si>
    <t xml:space="preserve">สามารถนำความรู้ที่ได้มาใช้ในการพัฒนาระบบสารสนเทศและระบบบริการเพื่อให้ได้มาตรฐานระดับสากลภายใน 1 ปี </t>
  </si>
  <si>
    <t xml:space="preserve">             วันที่ 18 /มิย. / 2564</t>
  </si>
  <si>
    <t>มีผลการพิจารณามอบทุนการศึกษาตามเกณฑ์</t>
  </si>
  <si>
    <r>
      <t xml:space="preserve">ประชุมวิชาการและแลกเปลี่ยนเรียนรู้การพัฒนาระบบบริหารสินค้าคงคลัง และยกระดับการพัฒนาคุณภาพสู่มาตรฐานระดับสากล ปีงบประมาณ 2565
</t>
    </r>
    <r>
      <rPr>
        <sz val="14"/>
        <rFont val="TH SarabunIT๙"/>
        <family val="2"/>
      </rPr>
      <t xml:space="preserve">๑.ค่าตอบแทนวิทยากรบรรยายวิชาการ บุคลากรของรัฐ (ชม.ละ ๖๐๐บx ๗ชม.x ๔ท่าน)
๒.ค่าพาหนะวิทยากรบรรยายวิชาการ
๓. ค่าอาหารก่อนและหลังการประชุม (วิทยากรและทีมผู้จัด)
(มื้อละ ๑๒๐ บาท x 8 คน x ๒ มื้อ)
๕. ค่าอาหารว่างและเครื่องดื่ม (มื้อละ ๒๐บาท x ๑๐๐ คน x ๔ มื้อ )    
</t>
    </r>
  </si>
  <si>
    <t>เจ้าหน้าที่โรงพยาบาลสงขลาจำนวน 50 คน</t>
  </si>
  <si>
    <t>1.เพื่อให้บุคลากรและหน่วยงานในรพ.สงขลามีการนำเสนอผลงานการพัฒนาคุณภาพในรูปแบบต่างๆ 2.เพื่อแลกเปลี่ยนเรียนรู้การพัฒนาคุณภาพของหน่วยงาน/ทีมนำทางคลินิกและทีมระบบสำคัญ3.เพื่อนำผลการพัฒนาคุณภาพเข้าร่วมนำเสนอในเวทีระดับต่าง ๆ</t>
  </si>
  <si>
    <t>บุคลากรพยาบาลจำนวน๕๐คน *1 วัน</t>
  </si>
  <si>
    <t>แผนงาน/ โครงการ ประจำปีงบประมาณ 2565</t>
  </si>
  <si>
    <t>4ศพ.</t>
  </si>
  <si>
    <t>กสธ</t>
  </si>
  <si>
    <t>1เพื่อให้ผู้เข้าร่วมประชุมมีความรู้ความเข้าใจในการบันทึกเรื่องร้องเรียน2.เพื่อให้ผู้เข้าร่วมประชุมได้แลกเปลี่ยน เรียนรู้ สาเหตุการร้องเรียนในแต่ละชุมชน3.เพื่อให้ผู้เข้าร่วมฯสามารถุจัดการเรื่องร้องเรียนอย่างเป็นระบบและสามารถยุติเรื่องร้องเรียนได้</t>
  </si>
  <si>
    <t>อาสาสมัครของรพสต.ในเครือข่ายรพ.สงขลาจำนวน50คนวิทยากรผู้จัด10คน</t>
  </si>
  <si>
    <t>ร้อยละของเรื่องร้องเรียนที่ได้รับการแก้ไขและสามารถยุติได้ ร้อยละของผู้เข้าร่วมประชุมมีความรู้เข้าใจการรับเรื่องร้องเรียน&gt;80%ร้อยละผู้เข้าร่วมฯใช้แบบบันทึกการรับเรื่องร้องเรียนและสามารถรายงานข้อมูลอย่างเป็นระบบได้100%</t>
  </si>
  <si>
    <t>คณะกรรม การรับเรื่องร้องเรียนพญ.ปนัดดา/นวลนิตย์0897353757</t>
  </si>
  <si>
    <t>7.ระบบบริหารความเสี่ยงที่มีประสิทธิภาพ&gt;90%</t>
  </si>
  <si>
    <t>เพื่อส่งเสริมสุขภาพให้กับบุคลากรภายในองค์กรโดยให้บริการตรวจสุขภาพแก่เจ้าหน้าที่ทุกท่าน</t>
  </si>
  <si>
    <t>1,700 ราย</t>
  </si>
  <si>
    <t>จำนวนผู้เข้ารับบริการ 80% ของเป้าหมาย</t>
  </si>
  <si>
    <t>งานลูกค้าสัมพันธ์</t>
  </si>
  <si>
    <t>ร้อยละตรวจสุขภาพประจำปี&gt;80%</t>
  </si>
  <si>
    <t>เพื่อเชิญชวนให้บุคลากรในหน่วยงานต่าง ๆ ร่วมตรวจสุขภาพประจำปีกับทางโรงพยาบาลสงขลา โดยมีการให้บริการตรวจสุขภาพเชิงรุก และเป็นการสร้างสัมพันธภาพที่ดีต่อกัน</t>
  </si>
  <si>
    <t>5,000 ราย3,400,000 บาท</t>
  </si>
  <si>
    <t>จำนวนผู้เข้ารับบริการ 80% ของเป้าหมาย-รายได้จากการตรวจสุขภาพ</t>
  </si>
  <si>
    <t>เพื่อเชิญชวนให้พนักงานในสถานประกอบการต่างๆร่วมตรวจสุขภาพประจำปีกับทางโรงพยาบาลสงขลา โดยมีการให้บริการตรวจสุขภาพเชิงรุก และเป็นการสร้างสัมพันธภาพที่ดีต่อกัน</t>
  </si>
  <si>
    <t>400 ราย200,000 บาท</t>
  </si>
  <si>
    <t xml:space="preserve"> -จำนวนผู้เข้ารับบริการ 80% ของเป้าหมาย-รายได้จากการตรวจสุขภาพ</t>
  </si>
  <si>
    <t>เพื่อเชิญชวนให้บุคลากรทั้งในหน่วยงานราชการและสถานประกอบการ ร่วมตรวจสุขภาพประจำปี ตามสิทธิประกันสังคมกับทางโรงพยาบาลสงขลา โดยมีการให้บริการตรวจสุขภาพเชิงรุก และเป็นการสร้างสัมพันธภาพที่ดีต่อกัน</t>
  </si>
  <si>
    <t>1,500 ราย300,000 บาท</t>
  </si>
  <si>
    <t>จำนวนผู้เข้ารับบริการ80% ของเป้าหมายรายได้จากการตรวจสุขภาพ</t>
  </si>
  <si>
    <t>เพื่อเชิญชวนให้นายจ้างนำแรงงานต่างด้าวเข้ารับการตรวจสุขภาพก่อนเข้าทำงาน</t>
  </si>
  <si>
    <t>1,000 ราย 1,600,000 บาท</t>
  </si>
  <si>
    <t>เพื่อเชิญชวนให้ประชาชนในเขตพื้นที่จังหวัดสงขลา ได้รับบริการตรวจคลื่นไฟฟ้าหัวใจ</t>
  </si>
  <si>
    <t>2,000 ราย400,000 บาท</t>
  </si>
  <si>
    <t>จำนวนผู้เข้ารับบริการ 100% ของเป้าหมายรายได้ค่าบริการตรวจ</t>
  </si>
  <si>
    <t>เพื่อเชิญชวนให้นักเรียน /นักศึกษา ได้รับการตรวจสุขภาพก่อนเข้าเรียน</t>
  </si>
  <si>
    <t>200 ราย100,000 บาท</t>
  </si>
  <si>
    <t>เพื่อส่งเสริมการสร้างสัมพันธภาพที่ดีต่อกันระหว่างโรงพยาบาลและผู้รับบริการดุจญาติมิตร</t>
  </si>
  <si>
    <t xml:space="preserve">จำนวนผู้รับบริการ  1,000ราย     </t>
  </si>
  <si>
    <t>จำนวนการติดต่อประสานงาน</t>
  </si>
  <si>
    <t>เพื่อลดขั้นตอนในการให้บริการ</t>
  </si>
  <si>
    <t>จำนวนลูกค้าที่นัดพบแพทย์/จำนวนผู้รับบริการ 300 ราย</t>
  </si>
  <si>
    <t>จำนวนผู้รับบริการ</t>
  </si>
  <si>
    <t>โครงการตรวจสุขภาพประจำปีเจ้าหน้าที่โรงพยาบาลสงขลา</t>
  </si>
  <si>
    <t xml:space="preserve">โครงการตรวจสุขภาพประจำปี  หน่วยงานราชการ </t>
  </si>
  <si>
    <t>โครงการตรวจสุขภาพประจำปีสถานประกอบการ/ร้านค้า/บริษัท/องค์กรเอกชน</t>
  </si>
  <si>
    <t>โครงการดูแลสุขภาพเพื่อสิทธิประกันสังคม</t>
  </si>
  <si>
    <t>โครงการตรวจสุขภาพแรงงาน ต่างด้าว</t>
  </si>
  <si>
    <t xml:space="preserve">โครงการตรวจสุขภาพนักเรียน / นักศึกษา     </t>
  </si>
  <si>
    <t>โครงการตรวจสุขภาพเบื้องต้นและ ตรวจคลื่นไฟฟ้าหัวใจ</t>
  </si>
  <si>
    <t>โครงการสร้างสัมพันธภาพดุจญาติมิตร</t>
  </si>
  <si>
    <t>โครงการใส่ใจห่วงใย เข้าถึงงานบริการ</t>
  </si>
  <si>
    <t>งบเงินสวัสดิ การ</t>
  </si>
  <si>
    <t xml:space="preserve">ตำแหน่ง  </t>
  </si>
  <si>
    <t>30มิย64</t>
  </si>
  <si>
    <t>ตอบโจทย์กสธ.</t>
  </si>
  <si>
    <t>ตอบโจทย์วิสัยทัศน์ รพ.สงขลา</t>
  </si>
  <si>
    <t>ร้อยละ 62</t>
  </si>
  <si>
    <t>เด็ก 0-5ปีสูงดีสมส่วน *100/ เด็ก0-5ปีได้รับชั่งน้ำหนักวัดส่วนสูง</t>
  </si>
  <si>
    <t xml:space="preserve">ไม่เกิน 17 ต่อแสนการเกิดมีชีพ 
</t>
  </si>
  <si>
    <t>จำนวนมารดาตาย * 100,000 /เด็กเกิดมีชีพ</t>
  </si>
  <si>
    <t>ร้อยละ 75</t>
  </si>
  <si>
    <t>ร้อยละ 40</t>
  </si>
  <si>
    <t>เขตชนบท มีการจัดตั้งหน่วยบริการปฐมภูมิฯ *100 / หน่วยบริการปฐมภูมิที่ต้องจัดตั้งทั้งหมด</t>
  </si>
  <si>
    <t>ร้อยละ 100</t>
  </si>
  <si>
    <t>รพ.สต. ที่ผ่านเกณฑ์การพัฒนาคุณภาพ รพ.สต. ติดดาว ระดับ 5 ดาว *100 / รพ.สต.ทั้งหมด</t>
  </si>
  <si>
    <t>ศูนย์ OSSC มีระดับความสำเร็จตามเกณฑ์ที่กำหนด *100/ จำนวนศูนย์ OSSC ทั้งหมด</t>
  </si>
  <si>
    <t>บุคลากรที่มีความพร้อมรองรับการเข้าสู่ตำแหน่งที่สูงขึ้น ได้รับการพัฒนา *100 /บุคลากรที่มีความพร้อมรองรับการเข้าสู่ตำแหน่งที่สูงขึ้นทั้งหมด</t>
  </si>
  <si>
    <t>กลุ่มงานทรัพย์ฯ</t>
  </si>
  <si>
    <t>ร้อยละ 85</t>
  </si>
  <si>
    <t>ร้อยละ 71</t>
  </si>
  <si>
    <t>ไม่เกินร้อยละ 12</t>
  </si>
  <si>
    <r>
      <rPr>
        <u/>
        <sz val="14"/>
        <rFont val="TH SarabunPSK"/>
        <family val="2"/>
      </rPr>
      <t>&gt;</t>
    </r>
    <r>
      <rPr>
        <sz val="14"/>
        <rFont val="TH SarabunPSK"/>
        <family val="2"/>
      </rPr>
      <t xml:space="preserve"> ร้อยละ 60</t>
    </r>
  </si>
  <si>
    <t>ผู้ป่วยโรคหลอดเลือดสมองตีบ/อุดตันระยะเฉียบพลัน (I63) ที่มีอาการไม่เกิน 4.5 ชั่วโมง ได้รับการรักษาด้วยยาละลายลิ่มเลือดทางหลอดเลือดดำ ภายใน 60 นาที *100/ผู้ป่วยโรคหลอดเลือดสมองตีบ/อุดตันระยะเฉียบพลัน ทั้งหมด</t>
  </si>
  <si>
    <t>SP. Stroke</t>
  </si>
  <si>
    <t xml:space="preserve"> ≥ ร้อยละ 75
</t>
  </si>
  <si>
    <t>ผู้ป่วยที่ได้รับการรักษาด้วยการผ่าตัด ภายในระยะเวลา 4 สัปดาห์ * 100 / ผู้ป่วยมะเร็งทั้งหมด</t>
  </si>
  <si>
    <t>มีข้อมูลตามเกณฑ์ร้อยละ 80</t>
  </si>
  <si>
    <t>ร้อยละ 80</t>
  </si>
  <si>
    <t>NSOวิสัญญีรุ่งสุรีย์1409</t>
  </si>
  <si>
    <r>
      <t>โครงการพัฒนาระบบการดูแลผู้ป่วยผ่าตัดที่มีความเสี่ยงต่อการเกิดภาวะลิ่มเลือดอุดตันในหลอดเลือดดำส่วนลึกและหลอดเลือดดำในปอด ปี2565</t>
    </r>
    <r>
      <rPr>
        <sz val="13"/>
        <rFont val="TH SarabunIT๙"/>
        <family val="2"/>
      </rPr>
      <t>ค่าอุปกรณ์120000บ.เครื่องIntermittent</t>
    </r>
  </si>
  <si>
    <t>4โครงการพัฒนาศูนย์ความเป็นเลิศทางการแพทย์</t>
  </si>
  <si>
    <t>ร้อยละ80</t>
  </si>
  <si>
    <t>ร้อยละ100</t>
  </si>
  <si>
    <t>ร้อยละของบุคลากรที่มีความพร้อมรองรับการเข้าสู่ตำแน่งที่สูงขึ้นได้รับการพัฒนา</t>
  </si>
  <si>
    <t>อัตราการผิดพลาดในการเก็บสิ่งส่งตรวจไม่ถูกต้องร้อยละ</t>
  </si>
  <si>
    <t>ร้อยละ  ของ รพ.ระดับ A,S,M1 มีระบบการจัดการ AMR อย่างบูรณาการ ระดับ Intermediate</t>
  </si>
  <si>
    <t xml:space="preserve">ร้อยละ 95 </t>
  </si>
  <si>
    <t xml:space="preserve"> เพื่อให้ธนาคารเลือดโรงพยาบาลสงขลามีโลหิตและส่วนประกอบของโลหิต เพียงพอต่อการให้บริการ2. เพื่อเพิ่มจำนวนผู้บริจาคโลหิต</t>
  </si>
  <si>
    <t>ผู้บริจาคโลหิตจำนวน 11,000 คน ภายในรพ.6000คนภายนอก5000คน</t>
  </si>
  <si>
    <t xml:space="preserve"> -มีปริมาณโลหิตและส่วนประกอบของโลหิตสำรอง เพียงพอต่อการให้บริการผู้ป่วย -จำนวนผู้บริจาคโลหิตตามเป้าหมายมากกว่าร้อยละ 95</t>
  </si>
  <si>
    <t>จำนวนนวัตกรรม หรือเทคโนโลยีสุขภาพที่คิดค้นใหม่ หรือที่พัฒนาต่อยอดที่เพิ่มขึ้นจากฐานข้อมูลนวัตกรรมกรมวิทยาศาสตร์การแพทย์ ของปีที่ผ่านมาอย่างน้อย 8 เรื่อง</t>
  </si>
  <si>
    <t>อัตราการฆ่าตัวตายสำเร็จ ≤ 6.3 ต่อประชากรแสนคน</t>
  </si>
  <si>
    <t xml:space="preserve">ร้อยละของประชากรเข้าถึงบริการการแพทย์ฉุกเฉิน </t>
  </si>
  <si>
    <t>≥ร้อยละ 65</t>
  </si>
  <si>
    <t>≥ ร้อยละ 81</t>
  </si>
  <si>
    <t>8เรื่อง</t>
  </si>
  <si>
    <t xml:space="preserve">ไม่เกิน 34 ต่อประชากรหญิงอายุ 15-19 ปี  1,000 คน </t>
  </si>
  <si>
    <t>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</t>
  </si>
  <si>
    <t>ผ่านเกณฑ์ระดับดี</t>
  </si>
  <si>
    <t>วันที่รับโครงการ</t>
  </si>
  <si>
    <t>แผนโครงการตามยุทธศาสตร์ศูนย์แพทยศาสตร์ศึกษาชั้นคลินิก ปี2565</t>
  </si>
  <si>
    <t>แหล่งงบฯ</t>
  </si>
  <si>
    <t>ค่าเกณฑ์</t>
  </si>
  <si>
    <t>ร้อยละนักศึกษาแพทย์สอบผ่านตามเกณฑ์
ในแต่ละรายวิชา</t>
  </si>
  <si>
    <t>1. ร้อยละนักศึกษาแพทย์สอบผ่านตามเกณฑ์ในแต่ละรายวิชา
2. ร้อยละนักศึกษาแพทย์สอบผ่าน National Test NT 1</t>
  </si>
  <si>
    <t>พัฒนาองค์ความรู้และการมีส่วนร่วมในการพัฒนา นศพ.</t>
  </si>
  <si>
    <t>ร้อยละจำนวนครั้งของอาจารย์แพทย์ใหม่ 
ได้เข้ารับการอบรม</t>
  </si>
  <si>
    <t>ร้อยละ การออกกำลังกาย นศพ. ออกป้อกันการเกิดโรค</t>
  </si>
  <si>
    <t>กิจกรรม</t>
  </si>
  <si>
    <t>งบศูนย์แพทย์ฯ</t>
  </si>
  <si>
    <t>กลุ่มงานเทคนิคการแพทย์ฯจิรา ทองอ่อน0819577259</t>
  </si>
  <si>
    <t>6/9/64 8/7/2564</t>
  </si>
  <si>
    <t>1.เพื่อถ่ายทอดองค์ความรู้ด้านเทคนิคการออกแบบและสร้าง Infographic2.เพื่อให้ผู้เข้ารับการอบรมได้มีความรู้และทักษะการใช้งานโปรแกรมสร้าง Info3.เพื่อให้ผู้เข้ารับการอบรมส.นำความรู้ที่ได้ไปใช้สื่อสารในองค์กรและประยุกต์ใช้งานต่างๆได้อย่างมีประสิทธิภาพ</t>
  </si>
  <si>
    <t>เจ้าหน้าที่60คน2รุ่น</t>
  </si>
  <si>
    <t>บุคลากรได้รับการพัฒนาความรู้ความส.ในการผลิตสื่อการนำเสนอ บุคลากรนำเสนอผลงานด้วยโปรแกรม</t>
  </si>
  <si>
    <t>งานโสตฯวรรณดี0814151483</t>
  </si>
  <si>
    <r>
      <rPr>
        <b/>
        <sz val="12"/>
        <rFont val="TH SarabunIT๙"/>
        <family val="2"/>
      </rPr>
      <t>โครงการอบรมเชิงปฏิบัติการออกแบบและจัดทำInfographicsสำหรับการนำเสนอ ปี2565</t>
    </r>
    <r>
      <rPr>
        <sz val="12"/>
        <rFont val="TH SarabunIT๙"/>
        <family val="2"/>
      </rPr>
      <t>กิจกรรมที่1อบรมเชิงปฏิบัติการออกแบบจัดทำ ค่าอาหารว่าง20บ2มื้อ*60คน4800บค่าอาหาร50บ*60*2รุ่น6000บค่าวัสดุ2000บ12800บกิจที่2อบรมเชิงปฏิบัติการสร้างสรรสื่อแนวใหม่เพื่อนำเสนอในยุคดิจิตอล40คนค่าอาหาร20*2มื้อ40คน1600บค่าตอบแทนไม่ใชบุคลากรภาครัฐ1200บ*8ชม9600บค่าอาหารก่อนหลัง120บ*4คน*2มื้อ960บค่าที่พัก1450บค่าพาหนะ9000บรวม35410บ</t>
    </r>
  </si>
  <si>
    <t>NSO (คกก.HRD)</t>
  </si>
  <si>
    <t xml:space="preserve">แพทย์เพิ่มพูนทักษะ มีความรู้เบื้องต้นในการปฏิบัติงานโรงพยาบาลสงขลาได้รับการรับรองเป็นสถาบัน สำหรับแพทย์เพิ่มพูนทักษะตามหลักสูตรประกาศนียบัตรตามโครงการเพิ่มพูนทักษะ </t>
  </si>
  <si>
    <t>จำนวนผู้เข้ารับบริการ80% ของเป้าหมายรายได้จากการฉีดวัคซีน</t>
  </si>
  <si>
    <t xml:space="preserve">จำนวนลูกค้าที่นัดพบแพทย์/จำนวนผู้รับบริการ </t>
  </si>
  <si>
    <t>1.ผลการประเมินคุณภาพบริการพยาบาลทางการพยาบาล 11 งานผ่านเกณฑ์ร้อยละ 80 2.ตัวชี้วัดการพัฒนาคุณภาพบริการพยาบาลตามภารกิจรับผิดชอบ Function basedและตามยุทธศาสตร์บริการพยาบาลAgenda basesนเกณฑ์ร้อยะ803.อัตราความึงพอใจของผู้รับการนิเทศมากกว่าร้อยละ 80</t>
  </si>
  <si>
    <t>โครงการหลักที่ 1 สร้างเสริมประสบการณ์และเพิ่มพูลทึกษะของนักศึกษาแพทย์ในการดูแลผู้ป่วย</t>
  </si>
  <si>
    <t>โครงการหลักที่ 2  โครงการสนับสนุนการศึกษาและเตรียมความพร้อมในการสอบประมวลความรู้เพื่อรับรองคุณภาพการเป็นแพทย์</t>
  </si>
  <si>
    <t>3.โครงการหลักที่ 3  โครงการพัฒนาหลักสูตรระบบการเรียนการสอนของนักศึกษาแพทย์</t>
  </si>
  <si>
    <t xml:space="preserve">โครงการหลักที่ 4  โครงการสร้างเสริมคุณธรรม จริยธรรมสำหรับนักศึกษาแพทย์ เพื่อการเป็นแพทย์ที่ดีสำหรับนักศึกษาแพทย์ ชั้นปีที่ 4-6 </t>
  </si>
  <si>
    <t>โครงการหลักที่ 5  โครงการสนับสนุนและพัฒนาการจัดการศึกษาที่มีมาตรฐาน</t>
  </si>
  <si>
    <t>โครงการหลักที่ 6  โครงการเสริมสร้างสุขภาพบุคลากร นักศึกษาแพทย์</t>
  </si>
  <si>
    <r>
      <rPr>
        <b/>
        <sz val="12"/>
        <color theme="1"/>
        <rFont val="TH SarabunIT๙"/>
        <family val="2"/>
      </rPr>
      <t>กิจกรรมที่ 1.</t>
    </r>
    <r>
      <rPr>
        <sz val="12"/>
        <color theme="1"/>
        <rFont val="TH SarabunIT๙"/>
        <family val="2"/>
      </rPr>
      <t xml:space="preserve"> การซักประวัติทักษะการสื่อสารทางเวชปฏิบัติ ปี 4-6จำนวน 5 ครั้ง  Screening History Taking  
 Focues  History Taking ปี4
Communication Skill  ปี 4  Communication Skill ปี5 - Communication Skill ปี6
</t>
    </r>
  </si>
  <si>
    <r>
      <rPr>
        <b/>
        <sz val="12"/>
        <color theme="1"/>
        <rFont val="TH SarabunIT๙"/>
        <family val="2"/>
      </rPr>
      <t>กิจกรรมที่ 2</t>
    </r>
    <r>
      <rPr>
        <sz val="12"/>
        <color theme="1"/>
        <rFont val="TH SarabunIT๙"/>
        <family val="2"/>
      </rPr>
      <t xml:space="preserve"> เพิ่มทักษะความรู้แพทย์ Extern มนร. โดยแพทย์พี่เลี้ยง (1500*10 คน)</t>
    </r>
  </si>
  <si>
    <r>
      <rPr>
        <b/>
        <sz val="12"/>
        <color theme="1"/>
        <rFont val="TH SarabunIT๙"/>
        <family val="2"/>
      </rPr>
      <t>กิจกรรมที่ 3</t>
    </r>
    <r>
      <rPr>
        <sz val="12"/>
        <color theme="1"/>
        <rFont val="TH SarabunIT๙"/>
        <family val="2"/>
      </rPr>
      <t xml:space="preserve">   โครงการ Core Lecture, Patiant Safety  และEBM</t>
    </r>
  </si>
  <si>
    <r>
      <rPr>
        <b/>
        <sz val="12"/>
        <color theme="1"/>
        <rFont val="TH SarabunIT๙"/>
        <family val="2"/>
      </rPr>
      <t xml:space="preserve">กิจกรรมที่ 4 </t>
    </r>
    <r>
      <rPr>
        <sz val="12"/>
        <color theme="1"/>
        <rFont val="TH SarabunIT๙"/>
        <family val="2"/>
      </rPr>
      <t xml:space="preserve"> ฝึกอบรม  (ACLS)  ชั้นปีที่6 </t>
    </r>
  </si>
  <si>
    <r>
      <rPr>
        <b/>
        <sz val="12"/>
        <color theme="1"/>
        <rFont val="TH SarabunIT๙"/>
        <family val="2"/>
      </rPr>
      <t xml:space="preserve">กิจกรรมที่ 5 </t>
    </r>
    <r>
      <rPr>
        <sz val="12"/>
        <color theme="1"/>
        <rFont val="TH SarabunIT๙"/>
        <family val="2"/>
      </rPr>
      <t xml:space="preserve"> ฝึกอบรม  (ATLS) ชั้นปีที่ 6 </t>
    </r>
  </si>
  <si>
    <r>
      <rPr>
        <b/>
        <sz val="12"/>
        <color theme="1"/>
        <rFont val="TH SarabunIT๙"/>
        <family val="2"/>
      </rPr>
      <t>กิจกรรมที่ 6</t>
    </r>
    <r>
      <rPr>
        <sz val="12"/>
        <color theme="1"/>
        <rFont val="TH SarabunIT๙"/>
        <family val="2"/>
      </rPr>
      <t xml:space="preserve"> ประชุมวิชาการแผนก </t>
    </r>
  </si>
  <si>
    <r>
      <rPr>
        <b/>
        <sz val="12"/>
        <color theme="1"/>
        <rFont val="TH SarabunIT๙"/>
        <family val="2"/>
      </rPr>
      <t>กิจกรรมที่ 7</t>
    </r>
    <r>
      <rPr>
        <sz val="12"/>
        <color theme="1"/>
        <rFont val="TH SarabunIT๙"/>
        <family val="2"/>
      </rPr>
      <t xml:space="preserve"> การสัมมนาวิชาการ ทบทวนการดูแลผู้ป่วย “Friday Conference” มนร. ประจำปีงบประมาณ 2565</t>
    </r>
  </si>
  <si>
    <r>
      <rPr>
        <b/>
        <sz val="12"/>
        <color theme="1"/>
        <rFont val="TH SarabunIT๙"/>
        <family val="2"/>
      </rPr>
      <t>กิจกรรมที่ 8</t>
    </r>
    <r>
      <rPr>
        <sz val="12"/>
        <color theme="1"/>
        <rFont val="TH SarabunIT๙"/>
        <family val="2"/>
      </rPr>
      <t xml:space="preserve"> โครงการให้ความรู้ต่อเนื่องสำหรับนักศึกษาแพทย์ Cpird</t>
    </r>
  </si>
  <si>
    <r>
      <rPr>
        <b/>
        <sz val="12"/>
        <color theme="1"/>
        <rFont val="TH SarabunIT๙"/>
        <family val="2"/>
      </rPr>
      <t>กิจกรรมที่ 1</t>
    </r>
    <r>
      <rPr>
        <sz val="12"/>
        <color theme="1"/>
        <rFont val="TH SarabunIT๙"/>
        <family val="2"/>
      </rPr>
      <t xml:space="preserve"> การบรรยายให้ความรู้เพื่อเตรียมพร้อมสำหรับการสอบประมวลความรู้ ขั้นตอนที่ 2 และเพิ่มศักยภาพการเรียนรู้ นศพ. ปี 5 </t>
    </r>
  </si>
  <si>
    <r>
      <rPr>
        <b/>
        <sz val="12"/>
        <color theme="1"/>
        <rFont val="TH SarabunIT๙"/>
        <family val="2"/>
      </rPr>
      <t xml:space="preserve">กิจกรรมที่ 2 </t>
    </r>
    <r>
      <rPr>
        <sz val="12"/>
        <color theme="1"/>
        <rFont val="TH SarabunIT๙"/>
        <family val="2"/>
      </rPr>
      <t xml:space="preserve"> การสอบประมวลความรู้ MEQ และ OSCE นักศึกษาแพทย์ชั้นปีที่ 6 </t>
    </r>
  </si>
  <si>
    <r>
      <rPr>
        <b/>
        <sz val="12"/>
        <color theme="1"/>
        <rFont val="TH SarabunIT๙"/>
        <family val="2"/>
      </rPr>
      <t>กิจกรรมที่ 3</t>
    </r>
    <r>
      <rPr>
        <sz val="12"/>
        <color theme="1"/>
        <rFont val="TH SarabunIT๙"/>
        <family val="2"/>
      </rPr>
      <t xml:space="preserve">  การพัฒนาความรู้นักศึกษาแพทย์ มนร. ปีการศึกษา 2565 (พุธบ่าย)</t>
    </r>
  </si>
  <si>
    <r>
      <rPr>
        <b/>
        <sz val="12"/>
        <color theme="1"/>
        <rFont val="TH SarabunIT๙"/>
        <family val="2"/>
      </rPr>
      <t>กิจกรรมที่ 4</t>
    </r>
    <r>
      <rPr>
        <sz val="12"/>
        <color theme="1"/>
        <rFont val="TH SarabunIT๙"/>
        <family val="2"/>
      </rPr>
      <t xml:space="preserve">  การพัฒนาทักษะการเป็นแพทย์ที่ดีของนักศึกษาแพทย์ มนร. 2565 (แพทย์มืออาชีพ) </t>
    </r>
  </si>
  <si>
    <r>
      <rPr>
        <b/>
        <sz val="12"/>
        <color theme="1"/>
        <rFont val="TH SarabunIT๙"/>
        <family val="2"/>
      </rPr>
      <t xml:space="preserve">กิจกรรมที่ 1 </t>
    </r>
    <r>
      <rPr>
        <sz val="12"/>
        <color theme="1"/>
        <rFont val="TH SarabunIT๙"/>
        <family val="2"/>
      </rPr>
      <t xml:space="preserve"> การติดตามการจัดการเรียนการสอนนักศึกษาแพทย์ (Log book) (75เล่ม*1000บาท)</t>
    </r>
  </si>
  <si>
    <r>
      <rPr>
        <b/>
        <sz val="12"/>
        <color theme="1"/>
        <rFont val="TH SarabunIT๙"/>
        <family val="2"/>
      </rPr>
      <t xml:space="preserve">กิจกรรมที่ 2 </t>
    </r>
    <r>
      <rPr>
        <sz val="12"/>
        <color theme="1"/>
        <rFont val="TH SarabunIT๙"/>
        <family val="2"/>
      </rPr>
      <t xml:space="preserve"> การประชุมเชิงปฏิบัติการจัดทำแผนปรับปรุงหลักสูตรการจัดการเรียนการสอน </t>
    </r>
  </si>
  <si>
    <r>
      <rPr>
        <b/>
        <sz val="12"/>
        <color theme="1"/>
        <rFont val="TH SarabunIT๙"/>
        <family val="2"/>
      </rPr>
      <t xml:space="preserve">กิจกรรมที่ 3 </t>
    </r>
    <r>
      <rPr>
        <sz val="12"/>
        <color theme="1"/>
        <rFont val="TH SarabunIT๙"/>
        <family val="2"/>
      </rPr>
      <t xml:space="preserve"> อบรมการวิจัยรายวิชาสร้างเสริมสุขภาพ 1,2</t>
    </r>
  </si>
  <si>
    <r>
      <rPr>
        <b/>
        <sz val="12"/>
        <color theme="1"/>
        <rFont val="TH SarabunIT๙"/>
        <family val="2"/>
      </rPr>
      <t>กิจกรรมที่ 1</t>
    </r>
    <r>
      <rPr>
        <sz val="12"/>
        <color theme="1"/>
        <rFont val="TH SarabunIT๙"/>
        <family val="2"/>
      </rPr>
      <t xml:space="preserve"> การเรียนรู้ตนเอง เข้าใจผู้อื่นสู่การเป็นหมอของแผ่นดิน ปี 4</t>
    </r>
  </si>
  <si>
    <r>
      <rPr>
        <b/>
        <sz val="12"/>
        <color theme="1"/>
        <rFont val="TH SarabunIT๙"/>
        <family val="2"/>
      </rPr>
      <t>กิจกรรมที่ 2</t>
    </r>
    <r>
      <rPr>
        <sz val="12"/>
        <color theme="1"/>
        <rFont val="TH SarabunIT๙"/>
        <family val="2"/>
      </rPr>
      <t xml:space="preserve"> การเรียนรู้ตนเอง เข้าใจผู้อื่นสู่การเป็นหมอของแผ่นดินปี(นพลักษณ์)</t>
    </r>
  </si>
  <si>
    <r>
      <rPr>
        <b/>
        <sz val="12"/>
        <color theme="1"/>
        <rFont val="TH SarabunIT๙"/>
        <family val="2"/>
      </rPr>
      <t>กิจกรรมที่ 3</t>
    </r>
    <r>
      <rPr>
        <sz val="12"/>
        <color theme="1"/>
        <rFont val="TH SarabunIT๙"/>
        <family val="2"/>
      </rPr>
      <t xml:space="preserve"> การเรียนรู้ตนเอง เข้าใจผู้อื่นสู่การเป็นหมอของแผ่นดิน  นศพ. ปี 6  </t>
    </r>
  </si>
  <si>
    <r>
      <rPr>
        <b/>
        <sz val="12"/>
        <color theme="1"/>
        <rFont val="TH SarabunIT๙"/>
        <family val="2"/>
      </rPr>
      <t xml:space="preserve">กิจกรรมที่ 5 </t>
    </r>
    <r>
      <rPr>
        <sz val="12"/>
        <color theme="1"/>
        <rFont val="TH SarabunIT๙"/>
        <family val="2"/>
      </rPr>
      <t xml:space="preserve">การบรรยายให้ความรู้และมอบรางวัลนักศึกษาแพทย์ดีเด่นในวันปัจฉิมนิเทศนศพ. ปี 6 </t>
    </r>
  </si>
  <si>
    <r>
      <rPr>
        <b/>
        <sz val="12"/>
        <color theme="1"/>
        <rFont val="TH SarabunIT๙"/>
        <family val="2"/>
      </rPr>
      <t>กิจกรรมที่ 6</t>
    </r>
    <r>
      <rPr>
        <sz val="12"/>
        <color theme="1"/>
        <rFont val="TH SarabunIT๙"/>
        <family val="2"/>
      </rPr>
      <t xml:space="preserve"> เชิดชูครูแพทย์ศูนย์แพทยศาสตร์</t>
    </r>
  </si>
  <si>
    <r>
      <rPr>
        <b/>
        <sz val="12"/>
        <color theme="1"/>
        <rFont val="TH SarabunIT๙"/>
        <family val="2"/>
      </rPr>
      <t>กิจกรรมที่ 7</t>
    </r>
    <r>
      <rPr>
        <sz val="12"/>
        <color theme="1"/>
        <rFont val="TH SarabunIT๙"/>
        <family val="2"/>
      </rPr>
      <t xml:space="preserve">  โครงการวันมหิดลรำลึก </t>
    </r>
  </si>
  <si>
    <r>
      <rPr>
        <b/>
        <sz val="12"/>
        <color theme="1"/>
        <rFont val="TH SarabunIT๙"/>
        <family val="2"/>
      </rPr>
      <t>กิจกรรมที่ 8</t>
    </r>
    <r>
      <rPr>
        <sz val="12"/>
        <color theme="1"/>
        <rFont val="TH SarabunIT๙"/>
        <family val="2"/>
      </rPr>
      <t xml:space="preserve">  ค่ายอาสาพัฒนาชนบทนักศึกษาแพทย์ มนร. ปีการศึกษา 2565</t>
    </r>
  </si>
  <si>
    <r>
      <rPr>
        <b/>
        <sz val="12"/>
        <color theme="1"/>
        <rFont val="TH SarabunIT๙"/>
        <family val="2"/>
      </rPr>
      <t>กิจกรรมที่ 1</t>
    </r>
    <r>
      <rPr>
        <sz val="12"/>
        <color theme="1"/>
        <rFont val="TH SarabunIT๙"/>
        <family val="2"/>
      </rPr>
      <t xml:space="preserve">  ศึกษาดูงานศูนย์แพทยศาสตร์อื่น </t>
    </r>
  </si>
  <si>
    <r>
      <rPr>
        <b/>
        <sz val="12"/>
        <color theme="1"/>
        <rFont val="TH SarabunIT๙"/>
        <family val="2"/>
      </rPr>
      <t>กิจกรรมที่ 2</t>
    </r>
    <r>
      <rPr>
        <sz val="12"/>
        <color theme="1"/>
        <rFont val="TH SarabunIT๙"/>
        <family val="2"/>
      </rPr>
      <t xml:space="preserve">  อบรมเชิงปฏิบัติการความรู้ด้านแพทยศาสตรศึกษา สำหรับอาจารย์แพทย์และแพทย์เพิ่มพูลทักษะ
</t>
    </r>
  </si>
  <si>
    <r>
      <rPr>
        <b/>
        <sz val="12"/>
        <color theme="1"/>
        <rFont val="TH SarabunIT๙"/>
        <family val="2"/>
      </rPr>
      <t>กิจกรรมที่ 1</t>
    </r>
    <r>
      <rPr>
        <sz val="12"/>
        <color theme="1"/>
        <rFont val="TH SarabunIT๙"/>
        <family val="2"/>
      </rPr>
      <t xml:space="preserve"> การรณรงค์การส่งเสริมสุขภาพและการป้องกันการเกิดโรคด้วยการออกกำลังกาย</t>
    </r>
  </si>
  <si>
    <r>
      <rPr>
        <b/>
        <sz val="12"/>
        <color theme="1"/>
        <rFont val="TH SarabunIT๙"/>
        <family val="2"/>
      </rPr>
      <t xml:space="preserve">กิจกรรมที่ 4 </t>
    </r>
    <r>
      <rPr>
        <sz val="12"/>
        <color theme="1"/>
        <rFont val="TH SarabunIT๙"/>
        <family val="2"/>
      </rPr>
      <t xml:space="preserve"> การอบรมให้ความรู้สู่การเป็นแพทย์ที่ดีและจัดงานปฐมนิเทศ นักศึกษาปี 4  </t>
    </r>
  </si>
  <si>
    <t>6/9/64     9/8/64</t>
  </si>
  <si>
    <r>
      <rPr>
        <u/>
        <sz val="13"/>
        <rFont val="TH SarabunIT๙"/>
        <family val="2"/>
      </rPr>
      <t>&gt;</t>
    </r>
    <r>
      <rPr>
        <sz val="13"/>
        <rFont val="TH SarabunIT๙"/>
        <family val="2"/>
      </rPr>
      <t>ร้อยละ 28</t>
    </r>
  </si>
  <si>
    <t>1เพื่อพัฒนาให้เกิดงานวิจัยของศพ.2.เพื่อมีผู้ช่วยนักวิจัยให้คำปรึกษาและช่วยสนับสนุนนศพ.อจ.พ.และบุคลากรทางการแพทย์3.เพื่อสนับสนุนงานวิจัยทางการเรียนการสอน และด้านแพทยศาสตรศึกษา</t>
  </si>
  <si>
    <t>งานวิจัยที่มีคุณภาพนำไปเผยแพร่และพัฒนาองคความรู้ทางด้านสธ.1.งานวิจัย2เรื่อง2.ได้รับการเผยแพร่2เรื่อง3ผู้ช่วยวิจัยสนับสนุนงานวิจัย2เรื่อง4พิจารณาEthic3เรื่อง/ปี5.จัดทำประเมินผลการจัดการเรียนการสอนทุกรายวิชา6จัดทำประเมินผลทุกกิจกรรมและจัดโครงการ</t>
  </si>
  <si>
    <t>ศูนย์แพทย์โครงการผลิตแพทย์เพิ่มชาวชนบท</t>
  </si>
  <si>
    <t>จำนวน 1คน ผู้ช่วยนักวิจัย</t>
  </si>
  <si>
    <t>รับวันที่</t>
  </si>
  <si>
    <t>1.เพื่อสร้างสัมพันธภาพที่ดีระหว่างรพ.กับหน่วยงานต่างๆ2.เพื่อรักษาลูกค้าเก่าไว้3.เพื่อสร้างเครือข่ายพันธมิตรที่ดีในการติดต่อประสานงาน4เพื่อสร้างภาพลักษณ์ที่ดีขององค์กร</t>
  </si>
  <si>
    <t>หน่วยงานราชการ สถานประกอบการในเขตพท.รับผิดชอบจ.สงขลาจำนวน35แห่ง</t>
  </si>
  <si>
    <t>โครงการสวัสดีปีใหม่ปี2565ของที่ระลึก30แห่ง500บ15000บกระเช้าของขวัญผู้บริหาร5แห่ง2500บ125000บอุปกรณ์ตกแต่ง/ถุงกระดาษ2500บ</t>
  </si>
  <si>
    <t>จำนวนหน่วยงานราชการและสถานบริการที่มอบของขวัญ/ของที่ระลึก100%</t>
  </si>
  <si>
    <t>1.เพื่อให้บริการตรวจสุขภาพประจำปีจนท.รพ.ทุกท่านตามระเบียบกระทรวงการคลังและตามระเบียบของสนง.ประกันสังคม2.เพื่อค้นหาโรคและเฝ้าระวังสุขภาพของจนท.รพ.สงขลา3เพื่อให้จนท.รพ.สขลาที่มีสุขภาวะสุขภาพผิดปกติได้รับการรักษาอย่างถูกต้องและต่อเนื่อง</t>
  </si>
  <si>
    <t>จนทรพ.สงขลาประมาณ1,700 ราย</t>
  </si>
  <si>
    <t>28.โครงการตรวจสุขภาพประจำปีเจ้าหน้าที่โรงพยาบาลสงขลา2565</t>
  </si>
  <si>
    <t>บุคลากรของรพ.ได้รับการตรวจสุขภาพ100%</t>
  </si>
  <si>
    <t>29.โครงการตรวจสุขภาพประจำปี  หน่วยงานราชการ 2565</t>
  </si>
  <si>
    <t>1.เพื่อส่งเสริมให้บุคลากรในหน่วยงานราชการต่างๆ ภายในจ.สงขลารับการตรวจสุขภาพประจำปี2.เพื่อให้บุคลากรในหน่วยงานราชการได้รับการค้นความบกพร่อง ความผิดปกติของโรครวมทั้งส่งเสริมมาตรการในการป้องกันและรักษาโรคในระยะเริ่มแรก3.เพื่อเป็นช่องทางในการเพิ่มรายได้ให้กับรพ.</t>
  </si>
  <si>
    <t>ผู้เข้ารับการตรวจสุขภาพประจำปี5,000 รายรายได้จากการตรวจสุขภาพประจำปี3,400,000 บาท</t>
  </si>
  <si>
    <t>1.เพื่อเชิญชวนให้พนักงานในสถานประกอบการต่างๆร่วมตรวจสุขภาพประจำปีกับทางโรงพยาบาลสงขลาตามโปรแกรมที่เหมาะสมสำหรับการปฏิบัติงาน หรือตามความประสงค์ของสถานประกอบการ2.เพื่ให้พนักงานในสถานประกอบการได้รับการค้นหาความบกพร่องความผิดปกติของโรครวมทั้งส่งเสริมมาตรการในการป้องกันและรักษาโรคในระยะเริ่มแรก3.เพื่อเป็นช่องทางในการเพิ่มรายได้ให้กับรพ.</t>
  </si>
  <si>
    <t>30.โครงการตรวจสุขภาพประจำปีสถานประกอบการปีงบประมาณ 2565</t>
  </si>
  <si>
    <t>31.โครงการดูแลสุขภาพเพื่อสิทธิประกันสังคม2565</t>
  </si>
  <si>
    <t>1.เพื่อส่งเสริมให้บุคลากรในหน่วยงานราชการและสถานประกอบการต่างๆ ภายในจ.สงขลา ที่ใช้สิทธิประกันสังคมได้รับการตรวจสุขภาพ2.เพื่อให้บุคลากรได้รับการค้นหาความบกพร่องความผิดปกติของโรครวมทั้งส่งเสริมมาตรการในการป้องกันและรักษาโรคในระยะเริ่มแรก3.เพื่อเป็นช่องทางในการเพิ่มรายได้ให้กับรพ.</t>
  </si>
  <si>
    <t>1.เพื่อส่งเสริมให้บุคลากรในหน่วยงานราชการและสถานประกอบการต่างๆ ภายในจ.สงขลา ที่มีอายุตั้งแต่ 50ปี ขึ้นไป ที่ใช้สิทธิประกันสังคมรพ.สงขลา และปชช.ทั่วไปที่สนใจ ได้รับการฉีดวัคซีนไข้หวัดใหญ่ 2.เพื่อเป็นช่องทางในการเพิ่มรายได้ให้กับรพ.</t>
  </si>
  <si>
    <t>ได้รับการฉีดวัคซีนไข้หวัดใหญ่ 3000 ราย รายได้ 1350000ราย</t>
  </si>
  <si>
    <t>1.เพื่อให้แรงงานต่างด้าวที่ทำงานอยู่ในสถานประกอบการในเขตพท.จ.สงขลา เข้ารับการตรวจสุขภาพเพื่อขึ้นทะเบียนแรงงานต่างด้าวอย่างถูกต้อง2.เพื่อป้องกันโรคติดต่อที่แรงงานต่างด้าวเมาในปท.3.เพื่อเป็นช่องทางในการเพิ่มรายได้ให้กับรพ.</t>
  </si>
  <si>
    <t>32.โครงการตรวจสุขภาพแรงงาน ต่างด้าว2565</t>
  </si>
  <si>
    <t>33.โครงการตรวจสุขภาพเบื้องต้นและ ตรวจคลื่นไฟฟ้าหัวใจ2565</t>
  </si>
  <si>
    <t>1.เพื่อเชิญชวนให้ประชาชนในเขตพื้นที่จังหวัดสงขลา ได้รับบริการตรวจคลื่นไฟฟ้าหัวใจ2.เพื่อเป็นช่องทางในการเพิ่มรายได้ให้กับโรงพยาบาล</t>
  </si>
  <si>
    <t>จำนวนผู้เข้ารับบริการ 100% ของเป้าหมายรายได้ค่าบริการตรวจ เป็นช่องทางและโอกาสในการจัดหารายได้เพิ่มให้กับรพ.</t>
  </si>
  <si>
    <t>34.โครงการตรวจสุขภาพนักเรียน / นักศึกษา 2565</t>
  </si>
  <si>
    <t>1.เพื่อให้นักเรียน /นักศึกษา ได้รับการตรวจสุขภาพก่อนเข้าศึกษาต่อในโรงเรียน / มหาวิทยาลัย2.เพื่อประเมินความพร้อมของนร. /นศ.และได้รับการตรวจรักษาได้ทันท่วงที เมื่อพบความผิดปกติเกิดขึ้น3.เพื่อเพิ่มช่องทางในการจัดหารายได้เพิ่มให้กับรพ.</t>
  </si>
  <si>
    <t>จำนวนผู้เข้ารับบริการ 100% ของเป้าหมาย</t>
  </si>
  <si>
    <t>35.โครงการสร้างสัมพันธภาพดุจญาติมิตร2565</t>
  </si>
  <si>
    <t>จำนวนการติดต่อประสานงานให้กับหน่วยงานภายใน นอก ที่ได้รับการข้อมุลด้านสุขภาพและบริการของรพ. 100%</t>
  </si>
  <si>
    <t>1.เพื่อเป็นการให้บริการเชิงรุก ลดความแออัดในการให้บริการ2.เพื่อเป็นการอำนวยความสะดวกให้กับลูกค้า หลังจากการเข้าร่วมโครงการตรวจสุขภาพประจำปี</t>
  </si>
  <si>
    <t>จำนวนลูกค้าที่นัดพบแพทย์/รับบริการต่าง ๆ ภายในรพ. 300 ราย</t>
  </si>
  <si>
    <t>36.โครงการใส่ใจห่วงใย เข้าถึงงานบริการ2565</t>
  </si>
  <si>
    <t>1.เพื่อสร้างสัมพันธภาพที่ดีระหว่างโรงพยาบาลกับหน่วยงานต่างๆ2เพื่อเป็นการรักษาลูกค้าเก่าไว้กับโรงพยาบาล3.เพื่อสร้างเครือข่ายพันธมิตรที่ดีในการติดต่อประสานงาน4.เพื่อสร้างภาพลักษณ์ที่ดีขององค์กร</t>
  </si>
  <si>
    <t>จำนวนหน่วยงานราชการ สถานประกอบการที่มอบของขวัญที่ระลึก100%</t>
  </si>
  <si>
    <t>หน่วยราชการ/สถานประกอบการ .ในเขตพทรับผิดชอบจ.สงขลา 35 แห่ง</t>
  </si>
  <si>
    <t>37.โครงการฉีดวัคซีนไข้หวัดใหญ่ ปี2565</t>
  </si>
  <si>
    <r>
      <t>5.โครงการสวัสดีปีใหม่ ปีงบประมาณ2565</t>
    </r>
    <r>
      <rPr>
        <sz val="14"/>
        <rFont val="TH SarabunIT๙"/>
        <family val="2"/>
      </rPr>
      <t>กิจกรรมค่าของที่ระลึกสถานประกอบการ30แห่งๆละ500บเงิน15000บกระเช้าผู้บริหาร5แห่งๆละ2500บเงิน12500บค่าอุปกรณ์2500บ</t>
    </r>
  </si>
  <si>
    <t>เพื่อให้อจพ.นศพ.และจนทผู้เกี่ยวข้อง สามารถดำเนินการจัดการเรียนการสอนได้อย่างปลอดภัย 2P safety รวมถึงการจัดการเรียนการสอนแบบNew Normalในช่วงสถานการณ์โควิดฯ</t>
  </si>
  <si>
    <t>จำนวน133คน อจพ.50คน นศพ.73คน จนท10คน</t>
  </si>
  <si>
    <t>ร้อยละ80 ของความพึงพอใจของอจ.พและจนท</t>
  </si>
  <si>
    <t>1.เพื่อส่งเสริมและกระตุ้นให้อ.พ.ได้พัฒนาการเรียนการสอนอย่างต่อเนื่อง2.เพื่อเป็นการยกย่องและเชิดชูเกียรติอจ.พ.ที่ปฏิบัติงานดีเด่นให้เป็นแบบอย่างต่อนศพ.</t>
  </si>
  <si>
    <t>97คน อจพ.พยาบาล15คน2นศพปี4-6มนร73คน3บุคลากรสนับสนุน9คน</t>
  </si>
  <si>
    <t>นศพ.เข้าร่วมไม่น้อยกว่าร้อยละ80</t>
  </si>
  <si>
    <t>1.เพื่อให้แพทย์มีความรู้เบื้องต้นในการปฏิบัติงาน2.เพื่อสร้างสัมพันธภาพระหว่างบุคลากรทางการแพทย์ 3.เพื่อสร้างสัมพันธภาพระหว่างแพทย์ใหม่และบุคลากรอื่น ๆ ที่เกี่ยวข้อง4.เพื่อพัฒนาศักยภาพของสถาบันฝึกปฎิบัติงานแพทย์เพิ่มพูนทักษะ</t>
  </si>
  <si>
    <t xml:space="preserve"> -แพทย์เพิ่มพูนทักษะ/30คนจนท.15รวม45 คน วันที่2 )แพทย์เพิ่มพูนฯ30คนอาจารย์แพทย์ / พ.พี่เลี้ยง หน.กลุ่มงานรพ35คน จนท 15คนรวม80คนวันที่3 แพทย์เพิ่มพูน30คนอจพ.10คนจนทอื่น5คนรวม45คน</t>
  </si>
  <si>
    <r>
      <t>2.โครงการบริหารและจัดการเรียนการสอนนศพ.โครงการผลิตพ.เพื่อชาวชนบทช่วงสถานการณ์แพร่ระบาดของโรคติดเชื้อไวรัสโคโรนา2019(COVID-19)ของศพ.รพ.สงขลาปี2565</t>
    </r>
    <r>
      <rPr>
        <sz val="14"/>
        <rFont val="TH SarabunIT๙"/>
        <family val="2"/>
      </rPr>
      <t>เครื่องช่วยใส่ท่อหายใจแบบจอแยกvidio laryngoscope480000บ</t>
    </r>
  </si>
  <si>
    <t>รอปรินส์เก็บ</t>
  </si>
  <si>
    <t>1.เพื่อสร้างการเรียนรู้ให้ผู้เข้าประชุมสามารถวิเคราะห์สาเหตุสำคัญที่ทำให้เกิดอุบัติการณ์ไม่พึงประสงค์จากการให้บริการพยาบาล2.เพื่อสร้างแนวทางปฏิบัติในการป้องกันแก้ไขความเสี่ยงที่เคยเป็นอุบัติการณ์จากการให้บริการพยาบาล</t>
  </si>
  <si>
    <t>ร้อยละของบุคลากรที่เข้ารับการอบรมผ่านการประเมินความรู้และทักษธมากกว่าร้อยละ80 ความเสี่ยงทางการพยาบาลที่ป้องกันได้มีแนวโน้มลดลง 3.ผู้เข้าร่วมสัมมนามีความพึงพอใจมากกว่าร้อยละ 80</t>
  </si>
  <si>
    <t>ร้อยละ80 ของนศพ.มีความรู้ความสามารถในการดูแลผู้ป่วยได้อย่างมีประสิทธิภาพ</t>
  </si>
  <si>
    <t>เพื่อพัฒนาความรู้ความสามารถในดูแลผู้ป่วยของนศพ.มนร.</t>
  </si>
  <si>
    <t>จำนวน200คน นศพ.4-6จำนวน83 คนอจพ.รพ.100คนแพทย์เพิ่มพูนพี่เลี้ยง14คนจนท3คน</t>
  </si>
  <si>
    <t>ทีมสหวิชาชีพ จำนวน14คน</t>
  </si>
  <si>
    <t>จำนวนรพ.สนามที่สามารถดูแลผู้ป่วยโควิด-19 สีเหลืองเพิ่มขึ้น</t>
  </si>
  <si>
    <t>PCTอายุรกรรม รพ.สงขลาผกากรอง0816904137</t>
  </si>
  <si>
    <t xml:space="preserve">      NSO       (คกก.RM)นางเพ็ญแข  รัตนพันธ์  โทร.๐๙๔-๕๘๔๒๕๒๙</t>
  </si>
  <si>
    <t>บุคลากรพยาบาล รุ่นละ 90คน * ๑วัน * 4 รุ่นรุ่นที่1 21มค65รุ่นที่2 21เมย รุ่นที่321มิยรุ่นที่4 21กย</t>
  </si>
  <si>
    <t>อนุมัติขอ</t>
  </si>
  <si>
    <t>เพิ่มเติม</t>
  </si>
  <si>
    <t>1.เพื่อพัฒนาศักยภาพทีมบุคลากรโรงพยาบาลชุมชนในกาดูแลผู้ป่วยโควิด-19 2.โรงพยาบาลชุมชนในเครือข่าย สามารถจัดตั้ง พัฒนารพ.สนาม ให้สามารถรองรับผู้ป่วยโควิด-19ที่เป็นสีเหลืองได้</t>
  </si>
  <si>
    <t>งบเงินสวัสดิการ</t>
  </si>
  <si>
    <r>
      <t>6โครงการเพิ่มศักยภาพโรงพยาบาลชุมชนในเครือข่ายเพื่อดูแลผู้ป่วยโควิดเข้าสู่ภาวะวิกฤตและการจัดตั้งโรงพยาบาลสนามสีเหลือง ปีงบประมาณ 2565</t>
    </r>
    <r>
      <rPr>
        <sz val="13"/>
        <rFont val="TH SarabunIT๙"/>
        <family val="2"/>
      </rPr>
      <t>สนัสนุนรถไปรพจะนะระโนดเทพาสิงหนครกระแสสินธุ์สทิงพระ6ครั้งครั้งละ2000บาทรวม 12000บาทรพช.6แห่ง</t>
    </r>
  </si>
  <si>
    <t>ส่งโครงการ</t>
  </si>
  <si>
    <t>&lt; ร้อยละ 1.55</t>
  </si>
  <si>
    <t>&lt; ร้อยละ 26</t>
  </si>
  <si>
    <t xml:space="preserve">ไม่น้อยกว่าร้อยละ 80 </t>
  </si>
  <si>
    <t>26/10/64 15/10/2564  10/11/65</t>
  </si>
  <si>
    <t>11/11/64 20/10/64    30/9/2564</t>
  </si>
  <si>
    <t>เพื่อให้นศพ.ได้ฝึกการซักประวัติผู้ป่วยจำลองก่อนไปปฏิบัติงานจริง2เพื่อให้นศพ มีความรู้ ความเข้าใจในการ่วยชีวิตผู้ป่วยขั้นสูงที่ได้รับบาดเจ็บฉฉ.และผู้บาดเจ็บจากอุบัติเหตุได้อย่างถูกต้องในการปฏิบัติงานการพ.ฉฉ.</t>
  </si>
  <si>
    <t>จำนวน42ค6คนอจพ6คน นศพปี4 24คนทีมผู้จัด3คนผป.จำลอง13คน</t>
  </si>
  <si>
    <t>จำนวนผู้เข้าร่วมร้อยละ80</t>
  </si>
  <si>
    <t>เพีอให้นศพพัฒนาทักษะการเรียนรู้กิจกรรมเสริมนอกเหนือจากการจัดการเรียนการสอน2เพื่อเพิ่มศักยภาพการเรียนการสอนให้นศพมีความรู้เพิ่มเติม</t>
  </si>
  <si>
    <t>จำนวน9คน</t>
  </si>
  <si>
    <t>1. ด้านบริหารเป็นเลิศด้วยธรรมาภิบาล(Governance Excellence )</t>
  </si>
  <si>
    <t>3  ด้านส่งเสริมสุขภาพป้องกันโรคและคุ้มครองผู้บริโภคเป็นเลิศ(PP&amp;P Excellence)</t>
  </si>
  <si>
    <t>4.ด้านบุคลากรเป็นเลิศ (People Excellence)</t>
  </si>
  <si>
    <t>งานส่งเสริมรุจิรา0810943945</t>
  </si>
  <si>
    <t>คณะกรรมการMCH Boardจำนวน 40 คนผู้รับผิดชอบงานอนามัยแม่และเด็กจำนวน 50 คน พ่อแม่ฯเด็ก6เดือน-5ปี150คน คก.นิเทศในรพสต.10คน</t>
  </si>
  <si>
    <t>ผู้รับผิดชอบงานอนามัยฯรับการพัฒนาศักยภาพประเมินการนิเทศแม่และเด้กรพสต5จชายแดนใต้ร้อยละ100ร้อยละหน่วยบริการปฐมภูมิผ่านเกณฑ์WCCร้อยละ 80 หน่วยบริการปฐมภูมิผ่านเกณฑ์ANCคุณภาพร้อยละ 80</t>
  </si>
  <si>
    <t>1.เพื่อให้ปชก.กลุ่มเป้าหมายได้รับการตรวจคัดกรองมะเร็งปากมดลูกและมะเร็งเต้านมตามมาตรฐาน อย่างมีคุณภาพ 2.เพื่อให้ประชากรกลุ่มเป้าหมายที่ได้รับการคัดกรองและตรวจพบความผิดปกติได้รับการรักษาที่ถูกต้อง</t>
  </si>
  <si>
    <t>จนท ผู้รับผิดชอบงานและคณะทำงานจำนวน40 คน</t>
  </si>
  <si>
    <t>เครื่องถ่ายเสีย</t>
  </si>
  <si>
    <t>cocปวลี คงประดิษฐ์0897326864</t>
  </si>
  <si>
    <t>เครื่องปริ๊นส์คอมฯเสีย17พย64</t>
  </si>
  <si>
    <t>ตอบโจทย์ยุทธศาสตรืจังหวัด</t>
  </si>
  <si>
    <t>ยุทธฯที่1</t>
  </si>
  <si>
    <t>ยุทธฯที่2</t>
  </si>
  <si>
    <t>ยุทธฯที่3</t>
  </si>
  <si>
    <t>ยุทธฯที่4</t>
  </si>
  <si>
    <t>พัฒนาการส่งเสริมสุขภาพป้องกันและควบคุมโรค</t>
  </si>
  <si>
    <t>พัฒนนาบริการสุขภาพให้มีมาตรฐานคุณภาพ</t>
  </si>
  <si>
    <t>บบบริหารจัดการกำลังคนด้านสุขภาพ</t>
  </si>
  <si>
    <t>พัฒนาระบบบริหารจัดการภาครัฐ</t>
  </si>
  <si>
    <t>1.เพื่อให้กลุ่มเป้าหมายมีความรู้เกี่ยวกับการจัดทำแผนยุทธศาสตร์2.เพื่อให้กลุ่มเป้าหมายสามารถวิเคราะห์และจัดทำยุทธศาสตร์รพ.ได้3.เพื่อทบทวนแผนยุทธฯวิเคราะห์ปัจจจัยภายในและภายนอกองค์กรSwotและจัดทำแผนยุทธฯรพ.ปีงบประมาณ2566-2570</t>
  </si>
  <si>
    <t>มีแผนยุทธศาสตร์ รพ.สงขลาปี2566-2570ฉ3สำหรับการดำเนินงาน</t>
  </si>
  <si>
    <t>ผู้บริหารและหัวหน้างาน จำนวน 90 คนทีมวิทยากร10คนคณะผู้บริหารและคณะกรรมการยุทธ40 คนหัวหน้ากลุ่มงาน หัวหน้างานบุคลากรสนับสนุน40คน</t>
  </si>
  <si>
    <r>
      <t>3.โครงการจัดทำแผนยุทธศาสตร์ระยะ 5 ปี โรงพยาบาลสงขลาปี2565</t>
    </r>
    <r>
      <rPr>
        <sz val="11"/>
        <rFont val="TH SarabunIT๙"/>
        <family val="2"/>
      </rPr>
      <t>1.ประชุมเตรียมการรวบรวมและผลฯค่าอาหาร90คน50บ4500บค่าอาหารว่าง90คน*25บ*2มื้อ4500บเงิน9000บ2.จัดอบรมเชิงปกิบัติการระยะ5ปีฉ.3ค่าอาหารค่าอาหารว่าง9000บค่าตอบแทน4*1200บ7ชม*2วัน67200บค่าที่พัก4ห้อง1450บ11600บค่าพาหนะ7000บไปกลับ28000บค่าอาหารเย็นวิทยากร10คน120บ3มื้อ3600บ3ประชุมฯเพื่อถ่ายทอดยุทธฯค่าอาหารอาหารว่าง9000บรวม137400บ</t>
    </r>
  </si>
  <si>
    <t>ทันตแพทย์ศัลยกรรมช่องปากและแม็กซิลโลเฟเชี่ยลและทันตแพทย์ผู้เกี่ยวข้อง2คน วิทยากร 1 คน</t>
  </si>
  <si>
    <t>ผู้เข้ารับการอบรมทุกคนปฏิบัติงานการผ่าตัดขากรรไกรและเนื้องอกชนิดซับซ้อน ได้ถูกต้อง ตามเกณฑ์มาตรฐาน2.รายได้ของรพ.จากการให้บริการด้านการผ่าตัดขากรรไกรและใบหน้า</t>
  </si>
  <si>
    <t>พยาบาล65คนนักเทคนิคการแพทย์นักวิทยาศาสตร์การแพท12คนเจ้าหน้าที่จากหน่วยบริการปฐมภูมิ13คน</t>
  </si>
  <si>
    <t>จำนวน60 คนพยาบาลวิชาชีพ50คน, นักเทคนิคฯนักวิทยาศาสตร์ จพ.วิทยาศาสตร์10คน</t>
  </si>
  <si>
    <r>
      <t xml:space="preserve">7.อบรมการทดสอบทางห้องปฏิบัติการตามเกณฑ์มาตรฐาน รพสต.ติดดาวปี2565 </t>
    </r>
    <r>
      <rPr>
        <sz val="12"/>
        <rFont val="TH SarabunIT๙"/>
        <family val="2"/>
      </rPr>
      <t>ค่าอาหาร50บ60คน3000บค่าอาหารว่าง20บ60คน2400บค่าเอกสาร6600บรวม12000บ</t>
    </r>
  </si>
  <si>
    <t xml:space="preserve"> จ้างบุคลากร1ราย</t>
  </si>
  <si>
    <t>สามารถจัดทำเอกสารฯฝึกอบรมพ.ประจำบ้านตามกำหนดเวลา ติดต่อประสานงานฯเรียบร้อย รวดเร็ว</t>
  </si>
  <si>
    <t>หมวดเงินอุดหนุนฯ</t>
  </si>
  <si>
    <t>ศูนย์แพทย์พญ.พัชรี</t>
  </si>
  <si>
    <t>1.เพื่อจัดหาอัตรากำลังสนับสนุนการดำเนินงานจัด การเรียนการสอนแหล่งฝึกพ.ประจำบ้านสาขาเวชฯกลุ่มงานเวชกรรมสังคมรพ.สงขลา2.เพื่อพัฒนาศักยภาพของแหล่งฝึกแพทย์ประจำบ้านสาขาเวชฯ</t>
  </si>
  <si>
    <t>31/11/65</t>
  </si>
  <si>
    <t>เพื่อพัฒนาศักยภาพองค์ความรู้และทักษะในด้านการป้องกันและควบคุมการติดเชื้อในโรงพยาบาลสำหรับบุคลากรทางการพยาบาล และสามารถนำความรู้ที่ได้ไปปรับปรุงพัฒนาแนวทางการปฏิบัติงานด้านการป้องกันและควบคุมการติดเชื้อในหน่วยงานให้เป็นไปในแนวทางเดียวกัน</t>
  </si>
  <si>
    <t xml:space="preserve">จำนวน100คนบุคลากรพยาบาล รุ่นละ ๕๐ คน*๒ รุ่น </t>
  </si>
  <si>
    <t>บุคลากรเข้ารับการอบรม๑๐๐%บุคลากรผ่านการประเมินหลังการอบรมมากกว่าร้อยละ๘๐บุคลากรมีความพึงพอใจในโครงการมากกว่าร้อยละ ๘๐</t>
  </si>
  <si>
    <t xml:space="preserve">   NSO      (คกก.HRD)นางภาวิดา วัฒนสุนทร  </t>
  </si>
  <si>
    <r>
      <t>7.โครงการจัดจ้างบุคลากรในตำแหน่งนักวิชาการโสตทัศนศึกษาประจำการฝึกอบรมแพทย์ประจำบ้านสาขาเวชศาสตร์ครอบครัว กลุ่มงานเวชกรรมสังคมปี2565</t>
    </r>
    <r>
      <rPr>
        <sz val="14"/>
        <rFont val="TH SarabunIT๙"/>
        <family val="2"/>
      </rPr>
      <t>เงิน144000บ</t>
    </r>
  </si>
  <si>
    <r>
      <t xml:space="preserve">18.โครงการบริจาคโลหิตงานธนาคารเลือดโรงพยาบาลสงขลาปี 2565 </t>
    </r>
    <r>
      <rPr>
        <b/>
        <u/>
        <sz val="13"/>
        <rFont val="TH SarabunIT๙"/>
        <family val="2"/>
      </rPr>
      <t>316รายเงิน7900บ</t>
    </r>
    <r>
      <rPr>
        <sz val="13"/>
        <rFont val="TH SarabunIT๙"/>
        <family val="2"/>
      </rPr>
      <t>ค่าอาหารว่างและเครื่องดื่ม25บาท*11000คน</t>
    </r>
  </si>
  <si>
    <t>ใช้เงิน</t>
  </si>
  <si>
    <t>คงเหลือ</t>
  </si>
  <si>
    <t>1.เพื่อสนับสนุนให้ผู้ป่วยจิตเวชเรื้อรังก่มเสี่ยงที่มีความเสี่ยงสูงต่อการก่อความรุนแรงได้รับบริการต่อเนื่อง2.เพื่อพัฒนาเครือข่ายบริการผู้ป่วยจิตเวชเรื้อรังกลุ่มเสี่ยงจากปฐมภูมิถึงทุติยภูมิขั้นสูง3.เพื่อลดอาการกำเริบหรือการกลับเป็นซ้ำ</t>
  </si>
  <si>
    <t>จิตแพทย์ พยาบาลจิตเวช นักจิตวิทยา เภสัชกร และนักสังคมสงเคราะห์ 30 คนผู้ป่วยจิตเวชเรื้อรังที่มีความเสี่ยงต่อการก่อความรุนแรงSMI-V85ราย</t>
  </si>
  <si>
    <t>สปสช.12 งบสำนักงานหลักประกันสุขภาพแห่งชาติ</t>
  </si>
  <si>
    <t>งบสปสช12</t>
  </si>
  <si>
    <t>1.เพื่อให้นศพพัฒนาทักษะทางด้านการวิจัยให้กับนศพ2.เพื่อเพิ่มศักยภาพนศพได้มีส่วนร่วมในการทำวิจัยร่วมกับอจพ.</t>
  </si>
  <si>
    <t>40คน นศพปี4 24คน อจพ.12คน จนท.สนับสนุน4คน</t>
  </si>
  <si>
    <t>1.จำนวนนศพ.ที่เข้าร่วมโครงการร้อยละ 80</t>
  </si>
  <si>
    <t>3/12/64 29/11/2564</t>
  </si>
  <si>
    <r>
      <t>51.โครงการอบรมการเก็บสิ่งส่งตรวจอย่างมีคุณภาพ ปี2565</t>
    </r>
    <r>
      <rPr>
        <sz val="12"/>
        <rFont val="TH SarabunIT๙"/>
        <family val="2"/>
      </rPr>
      <t>ค่าอาหาร50บ90คน4500บอาหารว่าง20บ90คน3600บค่าเอกสาร21900บรวม30000บ</t>
    </r>
  </si>
  <si>
    <t>7/12/6422/11/64</t>
  </si>
  <si>
    <t>ศูนย์แพทพญ.จิรวรรณ</t>
  </si>
  <si>
    <t>7/12/64 1/12/2564</t>
  </si>
  <si>
    <t>1เพื่อให้บุคลากรได้คลายความแครียด2.เพื่อให้บุคลากรได้ทำกิจกรรมร่วมกัน3เพื่อให้บุคลากรทำงานอย่างมีความสุข</t>
  </si>
  <si>
    <t>บุคลากร รพ.สงขลา1010คน(จำนวน10ทีมผู้จัด7คน รุ่นๆละ100 คน)</t>
  </si>
  <si>
    <t>ความพึงพอใจมากกว่าร้อยละ 80ระดับความเครียดลดลง</t>
  </si>
  <si>
    <t>1.เพื่อให้กลุ่มเป้าหมายมีความรู้เบื้องต้นกก.สถานการณ์โรค ดูแลตนเองและผู้ป่วย2.เพื่อให้กลุ่มเป้าหมายส.ควบคุมป้องกันกาแพร่กระจายเชื้อและการใช้อุปกรณ์ป้องกันภัยส่วนบุคคลได้ถูกต้อง</t>
  </si>
  <si>
    <t xml:space="preserve"> -บุคลากร รพ.สงขลา สนับสนุน160คนบุคลากรพ.200คน3บุคลากรทั่วไป100คน</t>
  </si>
  <si>
    <r>
      <t>54.โครงการพัฒนาศักยภาพบุคลากรตาม Service Plan และการรองรับปัญหาสุขภาพตามสถานการณ์ (สำหรับสถานการณ์ฉุกเฉินระหว่างปี)2565</t>
    </r>
    <r>
      <rPr>
        <sz val="12"/>
        <rFont val="TH SarabunIT๙"/>
        <family val="2"/>
      </rPr>
      <t>กิจกรรมบรมเชิงปฏิบัติการ344002.ประชุมวาการก้าวทันโรคฯ27200บ3ก้าวทันโรคฯ118000บ4จัดทำสื่อปชส20400บรวม200000บ</t>
    </r>
  </si>
  <si>
    <t>เพื่อเตรียมข้อมูลและผลการดำเนินงานตามตัวชี้วัดกสธ2.เพื่อให้กลุ่มเป้าหมายสามารถวิเคราะห์และหาแนวทางการพัฒนาระบบบริการทุกสาขา3เพื่อนำเสนอผลการดำเนินงานให้บริหารรับทราบ</t>
  </si>
  <si>
    <t xml:space="preserve"> - บุคลากร รพ.สงขลา ผู้รับชอบผลการดำเนินงานตามตัวชี้วัดspสาขาละ10คน56คนต่อวัน</t>
  </si>
  <si>
    <t>ผลการดำเนินงานตามตัวชี้วัดที่ผ่านตามเกณฑ์ หรือมีแนวทางการพัฒนา</t>
  </si>
  <si>
    <r>
      <t>1.</t>
    </r>
    <r>
      <rPr>
        <sz val="12"/>
        <color indexed="8"/>
        <rFont val="TH SarabunIT๙"/>
        <family val="2"/>
      </rPr>
      <t xml:space="preserve">เพื่อเตรียมความพร้อมรับสถานการณ์ อุบัติภัยหมู่ และสาธารณภัย
2.เพื่อพัฒนาทักษะของบุคลากรเรื่องระบบบัญชาการการสื่อสารและการประสานงานเพี่อการช่วยเหลือ ผู้บาดเจ็บในกรณี อุบัติภัยหมู่ และสาธารณภัย                                               </t>
    </r>
  </si>
  <si>
    <t>1.บุคคลากรโรงพยาบาลจำนวน150คนบุคลากรภายนอก 550คน</t>
  </si>
  <si>
    <t>กลุ่มภารกิจด้านอำนวยการ ปรัชญาภรณ์</t>
  </si>
  <si>
    <t>1.เพื่อจัดกิจกรรมถวายเป็นสักการะสมเด็จพระมหหิตลาธิเบศร อดุลยเดชวิกรม พระบรมราชชนกบิดาแห่งการแพทย์แผนปัจจุบัน2.เพื่อให้บุคคลากรภาครัฐและเอกชนได้ร่วมทำบุญตักบาตร ร่วมบริจาคเงินและบริจาคโลหิต</t>
  </si>
  <si>
    <r>
      <rPr>
        <b/>
        <sz val="14"/>
        <rFont val="TH SarabunIT๙"/>
        <family val="2"/>
      </rPr>
      <t>59โครงการประกอบพิธีวันมหิดลปีงบประมาณ 2565</t>
    </r>
    <r>
      <rPr>
        <sz val="14"/>
        <rFont val="TH SarabunIT๙"/>
        <family val="2"/>
      </rPr>
      <t xml:space="preserve">วันที่24กันยายน2565 ณ ลานประดิษฐานฯ1.ค่าใช้จ่ายการจัดงาน100500 บ2.ค่าใช้จ่ายในพิธีทางศาสนา 14500บรวม115,000บ.              </t>
    </r>
  </si>
  <si>
    <t>1.ผู้เข้าร่วมพิธีวันมหิดลอัตราร้อยละ80  2.ความพึงพอใจมากกว่าร้อยละ 80 ประเมินทะเบียน</t>
  </si>
  <si>
    <t>1.เพื่อเสริมสร้างความรู้ความเข้าใจในหลักการที่ถูกต้องให้กับบุคลากรของโรงพยาบาลสงขลากก.ระเบียบงานสารบรรณและการเขียนฯ2.เพื่อให้บคุลากรของรพ.ได้พัฒนาทักษะในการเขียนหนังสือราชการและสามารถนำไปปรับใช้ในการปฏิบัติงานได้อย่างถูกต้อง3.ผุ้เข้ารับการอบรมมีความเข้าใจการร่างและเขียนหส.ราชการตามหลักภาษาราชการ</t>
  </si>
  <si>
    <t>1.บุคคลากรโรงพยาบาลสงขลาจำนวน50คน</t>
  </si>
  <si>
    <t>กลุ่มงานบริหารทั่วไปนายธีระยุทธ กันทะเสน</t>
  </si>
  <si>
    <t xml:space="preserve">กลุ่มภารกิจอำนวยการ กลุ่มงานริหารทั่วไป      </t>
  </si>
  <si>
    <t>28/5/256420/10/2564</t>
  </si>
  <si>
    <r>
      <t>52.โครงการพัฒนาศักยภาพแพทย์เพิ่มพูนทักษะเพื่อเตรียมความพร้อมในการปฏิบัติงานปี2565</t>
    </r>
    <r>
      <rPr>
        <sz val="12"/>
        <rFont val="TH SarabunIT๙"/>
        <family val="2"/>
      </rPr>
      <t>ปฐมนิเทศ17พย65กิจที่2เพื่อตรวจเยี่ยมและสรุปเครือข่ายที่6มอ.ค่าอาหาร40คน50บ2000บอาหารว่าง40*25บ1000บรวม3,000บกิจ1พค-กคประชุมพ.เงิน4050บ5400บ21500บกิจที่2พย.รับตรวจเยี่ยมจากคณะอุกรรมการ(ม.สงขลานครินทร์)4950บกิจ3ธค64-มีค65เงิน2100บรับการตรวจเยี่ยมพ.หลังปริญญาศพ.รพ.หาดใหญ่</t>
    </r>
  </si>
  <si>
    <t>1เพื่อปฏิบัติตามที่กฎหมายกำหนด2.เพื่อให้ผู้เข้ารับการฝึกอบรมมีความรู้ความเข้าใจ กก.วิธีการดับเพลิงเบื้องต้นชัถัง สาย หัวฯได้อย่างถูกวิธี3.เพื่อให้บุคลากรมีความพร้อมเมื่อเกิดเหตุอย่างมีประสิทธิภาพ4เป็นการสร้างความมั่นใจฯ ให้ผู้เข้ารับการอบรมมีความรู้ความเข้าใจเกี่ยวกับการดับเพลิง และอพยพหนีไฟ</t>
  </si>
  <si>
    <t xml:space="preserve">1.มีการซ้อมแผนอัคคีภัยทั้งในและนอกเวลาราชการอย่างน้อยปีละ 1 ครั้ง2ผลการทดสอบความรู้ของบุคลากรเรื่อง อัคคีภัย มากกว่าร้อยละ ๘๐ประสิทธิผลของการซ้อมแผนอัคคีภัย มากกว่าร้อยละ ๘๐             </t>
  </si>
  <si>
    <t>บุคลากรโรงพยาบาลสงขลา จำนวน ๒๕๐ คน</t>
  </si>
  <si>
    <t>ผู้เข้าร่วมอบรมเตามระเบียบสำนักนายกว่าด้วยงานสารบรรณ2526บุคลากรเข้าร่วมการอบรมไม่น้อยกว่าร้อยละ 80</t>
  </si>
  <si>
    <t>หน่วยงานกลุ่มงานบริหารทั่วไป</t>
  </si>
  <si>
    <r>
      <rPr>
        <b/>
        <sz val="13.2"/>
        <rFont val="TH SarabunIT๙"/>
        <family val="2"/>
      </rPr>
      <t>ยกเลิกโครงการการฝึกซ้อมดับเพลิงและอพยพหนีไฟปี2564</t>
    </r>
    <r>
      <rPr>
        <sz val="13.2"/>
        <rFont val="TH SarabunIT๙"/>
        <family val="2"/>
      </rPr>
      <t xml:space="preserve">1.ค่าตอบแทนวิทยากร 40,660บ2.ค่าอาหารว่าง20บ*2มื้อ*250คน*2วัน20,000บ3.ค่าอาหารกลางวัน50บ*250คน*2วัน25,000บรวม 85,660บ                               </t>
    </r>
  </si>
  <si>
    <r>
      <rPr>
        <b/>
        <sz val="13.2"/>
        <rFont val="TH SarabunIT๙"/>
        <family val="2"/>
      </rPr>
      <t>โครงการการฝึกซ้อมดับเพลิงและอพยพหนีไฟปี2564</t>
    </r>
    <r>
      <rPr>
        <sz val="13.2"/>
        <rFont val="TH SarabunIT๙"/>
        <family val="2"/>
      </rPr>
      <t xml:space="preserve">1.ค่าตอบแทนวิทยากร 40,660บ2.ค่าอาหารว่าง20บ*2มื้อ*250คน*2วัน20,000บ3.ค่าอาหารกลางวัน50บ*250คน*2วัน25,000บรวม 85,660บ                               </t>
    </r>
  </si>
  <si>
    <t>14/12/647/12/64 29/11/64</t>
  </si>
  <si>
    <t>14/12/6426/11/2564</t>
  </si>
  <si>
    <t>12/12/648/12/64</t>
  </si>
  <si>
    <t>14/12/64 8/12/64</t>
  </si>
  <si>
    <t>14/12/64 8/12/2564</t>
  </si>
  <si>
    <t>งานส่งเสริมชัยวัฒน์  0895983683</t>
  </si>
  <si>
    <t>ศูนย์แพทย์กัลยาณี</t>
  </si>
  <si>
    <t>ครูอนามัยโรงเรียนและศุนย์พัฒนา เด็กเล็กจำนวน 80 คน ประธานอสม. ชุมชนผู้นำศาสนา60คน ทีมCCRT3ทีมรวม60คน</t>
  </si>
  <si>
    <t>ระดับความสำเร็จการดำเนินงานควบคุมป้องกันฯ2.จำนวนผป.รายใหม่ลดลงไม่น้อยกว่าร้อยละ20เทียบสัปดาห์ที่ผ่านมา3.ร้อยละหมู่บ้านติดเชื้อมีทีมCCRTลงปกิบัติงานทุกแห่ง4อัตราป่วยตายผู้ป่วยติดเชื้อไวรัสโคโรนาไม่เกินร้อยละ1.4</t>
  </si>
  <si>
    <t>1.เพื่อให้ความรู้คำแนะนำการดูแลเฝ้าระวังป้องกันตนเองฯให้กับปชช.ในพทเครือข่ายฯผ่านอสม.ชุมชนครูอนามัยนรงนศผู้นำศาสนา2.เพื่อป้องกันและควบคุมการระบาดของโรคติดเชื้อฯให้สงบภายใน28วัน3.ร้อยละของหมู่บ้านชุมชนที่มีการติดเชื้อทีมCCRTลงปฏิบัติงานทุกแห่งร้อยละ100 พร้อมค้นหาเชิงรุกด้วยATKไม่น้อยกว่าร้อยละ1ของปชก4.อ.ใช้ระบบEOCเพื่อตอบโต้ตามเกณฑ์ชี้วัด6fast</t>
  </si>
  <si>
    <t>รับนิเทศพยาบาลวิชาชีพรพ.501คน รพช.6เครือข่ายรพ.เทพาจะนะสิงหฯสทิงพระกระแสสินธุ์ ระโนด</t>
  </si>
  <si>
    <t>2รุ่น 50คน23มิยรุ่น2 24มิย</t>
  </si>
  <si>
    <r>
      <t>43(3)ประชุมวิชาการSmart neonatal Careการดูแลทารกแรกเกิด
 ปี6๕</t>
    </r>
    <r>
      <rPr>
        <sz val="12"/>
        <rFont val="TH SarabunIT๙"/>
        <family val="2"/>
      </rPr>
      <t>ค่าสมนาคุณ4.5ชม*600บ*2รุ่น5400บแบ่งกลุ่ม3คน1.5ชม*300บ2รุ่น2700บค่าอาหาร50บ2รุ่น50คน5000บ</t>
    </r>
    <r>
      <rPr>
        <b/>
        <sz val="12"/>
        <rFont val="TH SarabunIT๙"/>
        <family val="2"/>
      </rPr>
      <t xml:space="preserve">
</t>
    </r>
    <r>
      <rPr>
        <sz val="12"/>
        <rFont val="TH SarabunIT๙"/>
        <family val="2"/>
      </rPr>
      <t>ค่าอาหารว่าง50คน x ๒5 บx ๒ มื้อ5000บ18100บ</t>
    </r>
  </si>
  <si>
    <t>พยาบาลและสหสาขาวิชาชีพที่ร่วมดูแลทารกแรกเกิดรพสงขลาและเครือข่ายมึความรู้และทักษะในการดูแลทารกแรกเกิด</t>
  </si>
  <si>
    <t>ร้อยละบุคลากรผ่านเกณฑ์ประเมินสมรรถนะการดูแลทารกแรกเกิดมากกว่า80%</t>
  </si>
  <si>
    <t xml:space="preserve">   NSO     (คกก.HRD)ละออง0973611912</t>
  </si>
  <si>
    <r>
      <t>โรคซึมเศร้าและเฝ้าระวังการฆ่าตัวตายปี2565</t>
    </r>
    <r>
      <rPr>
        <sz val="14"/>
        <rFont val="TH SarabunIT๙"/>
        <family val="2"/>
      </rPr>
      <t>ยกเลิกสสจจัดภาพรวมจังหวัด20ธค648500บ</t>
    </r>
  </si>
  <si>
    <t>โครงการประชุมเชิงปฏิบัติการ Patient Safety Non Techical Skillปี2565เดิมทำให้ศพ.ยกเลิกวันที20ธค</t>
  </si>
  <si>
    <t>21/12/64 20/12/64</t>
  </si>
  <si>
    <r>
      <rPr>
        <b/>
        <sz val="14"/>
        <rFont val="TH SarabunIT๙"/>
        <family val="2"/>
      </rPr>
      <t xml:space="preserve">ยกเลิกแจ้ง22ธค64โครงการพัฒนาเครือข่ายการรับเรื่องร้องเรียน ปีงบประมาณ 2565 </t>
    </r>
    <r>
      <rPr>
        <sz val="14"/>
        <rFont val="TH SarabunIT๙"/>
        <family val="2"/>
      </rPr>
      <t xml:space="preserve">   ค่าสมนาคุณวิทยากร600บ*6ชม3600บค่ายานพาหนะสำหรับผู้เข้าอบรม*50คน7180บค่าอาหารกลางวัน50บ*60คน3000บค่าอาหารว่าง20บ</t>
    </r>
  </si>
  <si>
    <r>
      <rPr>
        <b/>
        <sz val="14"/>
        <rFont val="TH SarabunIT๙"/>
        <family val="2"/>
      </rPr>
      <t xml:space="preserve">ยกเลิกโครงการพัฒนาเครือข่ายการรับเรื่องร้องเรียน ปีงบประมาณ 2565 </t>
    </r>
    <r>
      <rPr>
        <sz val="14"/>
        <rFont val="TH SarabunIT๙"/>
        <family val="2"/>
      </rPr>
      <t xml:space="preserve">   ค่าสมนาคุณวิทยากร600บ*6ชม3600บค่ายานพาหนะสำหรับผู้เข้าอบรม*50คน7180บค่าอาหารกลางวัน50บ*60คน3000บค่าอาหารว่าง20บ</t>
    </r>
  </si>
  <si>
    <r>
      <t>ยกเลิก22ธค6456.โครงการประชุมเชิงปฎิบัติการเพื่อเตรียมความพร้อมรับการตรวจราชการประจำปี ปี2565</t>
    </r>
    <r>
      <rPr>
        <sz val="12"/>
        <rFont val="TH SarabunIT๙"/>
        <family val="2"/>
      </rPr>
      <t>ประชุมผู้รับผิดชอบ5600บ2.เตรียมตรวจราชการรอบที่2 5600บรวม11200บ</t>
    </r>
  </si>
  <si>
    <t>รับโครงการ</t>
  </si>
  <si>
    <r>
      <t>16.โครงการอบรมเชิงปฏิบัติการความสามารถในการให้บริการงานศัลยกรรมช่องปาก และMaxilo Facialปี2565</t>
    </r>
    <r>
      <rPr>
        <sz val="13"/>
        <rFont val="TH Sarabun New"/>
        <family val="2"/>
      </rPr>
      <t>ค่าตอบแทนวิทยากร7ชม*8ครั้ง*ชมละ600บรวม 33,600  บาท</t>
    </r>
  </si>
  <si>
    <r>
      <t>โครงการพัฒนาขึดความสามารถในการให้บริการงานศัลยกรรมช่องปาก และMaxilo Facialปี2565</t>
    </r>
    <r>
      <rPr>
        <sz val="13"/>
        <rFont val="TH Sarabun New"/>
        <family val="2"/>
      </rPr>
      <t>ค่าตอบแทนวิทยากร7ชม*8ครั้ง*ชมละ600บรวม 33,600  บาท</t>
    </r>
  </si>
  <si>
    <t>22/12/64 8/12/2564</t>
  </si>
  <si>
    <t>1.เพื่อส่งเสริมให้เด็กวัยเรียนมีส่วนสูงระดับดีและรูปร่างสมส่วน2.เพื่อให้เด็กที่มีภาวะเริ่มอ้วนและอ้วนได้รับการจัดการและแก้ไขปัญหา3.เพื่อส่งเสริมให้เด็กวัยเรียนมีกิจกรรมทางกายที่เหมาะสมเพียงพอ</t>
  </si>
  <si>
    <t>นร.และครูรรที่เข้าร่วมโครงการ 200คน</t>
  </si>
  <si>
    <t>งานส่งเสริมฯวรปกรณ์0876481210</t>
  </si>
  <si>
    <t>1.อัตราการคลอดมีชีพในหญิงอายุ 15-19 ปี พันคน2.ร้อยละการตั้งครรภ์ในวัยรุ่นลดลง</t>
  </si>
  <si>
    <t>30 คนเยาวชนสถานศึกษา100คนและPCUรพสตในพทเครือข่ายรพ.สงขลา21แห่ง</t>
  </si>
  <si>
    <t xml:space="preserve"> 1 เพื่อพัฒนาและสนับสนุนรร.ให้เป็นรร.รอบรู้ด้านสุขภาพ2เพื่อเสริมสร้างกระบวนการพัฒนาให้เด็กวัยเรียนมีความรอบรู้ด้านสุขภาพมีทักษะสุขภาพและมีพฤติกรรมสุขภาพที่พึงประสงค์</t>
  </si>
  <si>
    <t>ร้อยละ80ของโรงเรียนเป้าหมายมีการดำเนินงานฯตามเกณฑ์มาตรฐาน</t>
  </si>
  <si>
    <t>NSOชุลีรัตน์0899368388</t>
  </si>
  <si>
    <r>
      <t>43(4)ประชุมวิชาการการส่งเสริมเลี้ยงลูกด้วยนม ปี6๕</t>
    </r>
    <r>
      <rPr>
        <sz val="12"/>
        <rFont val="TH SarabunIT๙"/>
        <family val="2"/>
      </rPr>
      <t>ค่าสมนาคุณ4.5ชม*600บ*2รุ่น5400บแบ่งกลุ่ม3คน1.5ชม*300บ2รุ่น2700บค่าอาหาร50บ2รุ่น50คน5000บ</t>
    </r>
    <r>
      <rPr>
        <b/>
        <sz val="12"/>
        <rFont val="TH SarabunIT๙"/>
        <family val="2"/>
      </rPr>
      <t xml:space="preserve">
</t>
    </r>
    <r>
      <rPr>
        <sz val="12"/>
        <rFont val="TH SarabunIT๙"/>
        <family val="2"/>
      </rPr>
      <t>ค่าอาหารว่าง50คน x ๒5 บx ๒ มื้อ5000บ18000บ</t>
    </r>
  </si>
  <si>
    <t>ร้อยละคะแนนประเมินความเข้าใจหลังอบรม ในระดับมาก</t>
  </si>
  <si>
    <t>1.เพื่อให้ผู้เข้าอบรมมีทักษะฯโดยใช้ทักษะการคิดอย่างมีเหตุผลเชิงคลินิก2.เพื่อให้ฯเข้าใจกระบวนการพยาบาลตามมาตรฐานวิชาชีพ3.เพื่อฯมีความรู้ทักษะทางการพยาบาลมีคุณภาพ4.เพื่อฯวางแผนจำหน่ายผู้ป่วยเฉพาะรายได้อย่างมีประสิทธิภาพ</t>
  </si>
  <si>
    <t>พยาบาลวิชาชีพรพ.สขลา 300คน6รุ่น2,3,4,9,11กพ65</t>
  </si>
  <si>
    <t>NSO     (คกก.QA)เผอิญ0817385792</t>
  </si>
  <si>
    <t>1.เพื่อให้ผู้เข้ารับการอบรมมีความรู้เข้าใจทักษะในการวิจัยR2R2.เพื่อฯสร้างผลงาน ในหน่วยงานฯ3.เพื่อให้มีการสร้างเครือข่ายความรร่วมมือและแลกเปลี่ยนเรียนรู้การวิจัยฯของผู้เข้าอบรม</t>
  </si>
  <si>
    <t>ความรู้ทักษะผู้เข้าอบรมร้อยละ80จำนวนโครงการวิจัยมากกว่าร้อยละ20ของกลุ่มเป้าหมายมีผลงานวิจัยได้รับการตีพิมฑ์อย่างน้อย 10เรื่อง ต่อรุ่น</t>
  </si>
  <si>
    <t>พยาบาลวิชาชีพระดับปริญญาโท รุ่นละ 60คนวิทยากรภายนอก1ครภายใน13คน4ระยะ5วัน23-30มีค27พค29กค2กย</t>
  </si>
  <si>
    <r>
      <t>1. เพื่อให้ระบบการส่งต่อของรพ.สงขลาและรพช.ในเครือข่ายการดำเนินงานด้วยความสะดวกรวดเร็วลดปัญหาการส่งต่อระหว่างรพ.2.เพื่อให้การดำเนินงานตามนโยบายSeamless Referของรพประสบผลสำเร็จ</t>
    </r>
    <r>
      <rPr>
        <sz val="13"/>
        <rFont val="TH SarabunIT๙"/>
        <family val="2"/>
      </rPr>
      <t xml:space="preserve">                  </t>
    </r>
  </si>
  <si>
    <t>คก.การพัฒนาระบบส่งต่อพ.พยาบาล25คนกลุ่มที่2พยาบาลชุมชน รพสตรพ.สงขลา30คนกลุ่ม3รพช6แห่ง</t>
  </si>
  <si>
    <t>ระบบการส่งต่อในเครือข่ายมีคุณภาพและประสิทธิภาพ่านเกณฑ์ตัวชี้วัด80% การส่งต่อนอกเขตสุขภาพลดลง10%</t>
  </si>
  <si>
    <t>6/9/64 8/7/64</t>
  </si>
  <si>
    <t>24/12/64 20/12/64 9/12/2564</t>
  </si>
  <si>
    <t>24/12/64 20/12/6415/12/2564</t>
  </si>
  <si>
    <t>24/12/64 14/12/64 8/12/2564</t>
  </si>
  <si>
    <t>24/12/6421/12/6426/11/2564</t>
  </si>
  <si>
    <t>1.เพื่อให้บุคลากรและเครือข่ายศูนย์พึ่งได้ (OSCC) รพ.สงขลากระบวนการในการปฏิบัติงานได้อย่างมีประสิทธิภาพต่อการใมห้บริการ2.ปชสศ.พึ่งได้เพื่อให้ปชชเข้าถึงช่องทางการให้บริการ3.เพื่อให้สังคมเกิดการเรียนรู้และตระหนักถึงปัญหาการใช้ความรุนแรง</t>
  </si>
  <si>
    <t>ร้อยละ 90 ของผู้ปฏิบัติศ.พึงได้มีความรู้ และทักษะในการปฏิบัติงานและมีมาตรฐานตามวิชาชีพรวมถึงปชช.และสังคมเกิดการรับรู้เข้าใจในภารกิจการให้บริการศ.พึ่งได้และสามารถเข้าถึงหน่วยบริการได้อย่างมีประสิทธิภาพ</t>
  </si>
  <si>
    <t xml:space="preserve">บุคลากรและเครือข่ายศูนย์พึ่งได้ (OSCC)10คนภาคปชชและภาคีเครือข่ายสังคม        30หน่วยงาน           </t>
  </si>
  <si>
    <t>เพื่อพัฒนาความรู้ และทักษะแก่บุคลากรในการส่งเสริมการเลี้ยงลูกด้วยนม2.เพื่อธำรงไว้ซึ่งเกณฑ์มาตรฐานงานอนามัยแม่และเด็ก</t>
  </si>
  <si>
    <t>พยาบาลวิชาชีพรพ.และเครือข่าย80คน</t>
  </si>
  <si>
    <t>ผู้เข้าอบรมมีความรู้และทักษะในการส่งเสริมฯร้อยละ802.จำนวนบุคลากรที่รับผิดชอบดูแลมารดาและทารกได้รับการเลี้ยงลูกฯมากกว่าร้อยละ803.อัตราการเลี้ยงลูกด้วยนมแม่6ด. เพิ่มมากขึ้นจากเดิมร้อยละ10</t>
  </si>
  <si>
    <t>ศูนย์พัฒนาคุณภาพ ยุวดี๐๘๙ ๖๕๓ ๘๙๑๙</t>
  </si>
  <si>
    <t>1.เพื่อให้ผู้เข้าอบรมมีความรู้เกี่ยวกับระเบียบหลักเกณฑ์วิธีการจัดทำผลงานทางวิชาการเพื่อเสนอขอแต่งตั้งให้ดำรงตำแหน่งที่สูงชึ้น2.เพื่อสร้างและเขียนผลงานทางวิชาการฯ3.เพื่อฯได้โอกาศแลกเปลี่ยนเรียนรู้กับผู้มีประสบการณ์ในการเขียนผลงานวิชาการ</t>
  </si>
  <si>
    <t>พยาบาลวิชาชีพระดับปฏิบัติการและชำนาญการ รุ่นละ50คน2รุ่น100คน</t>
  </si>
  <si>
    <t>จำนวนผลงานวิชาการมากกว่าร้อยละ20ของกลุ่มเป้าหมาย อัตราความพึงพอใจของผู้เข้าร่วมมากกว่าร้อยละ80</t>
  </si>
  <si>
    <r>
      <t>ยกเลิก29ธคนิเทศเบิกเบี้ยเลี้ยง</t>
    </r>
    <r>
      <rPr>
        <sz val="13"/>
        <rFont val="TH SarabunIT๙"/>
        <family val="2"/>
      </rPr>
      <t>12โครงการพัฒนาระบบส่งต่อรพ.สงขลา ปี 2565</t>
    </r>
    <r>
      <rPr>
        <sz val="13"/>
        <color rgb="FF000000"/>
        <rFont val="TH SarabunIT๙"/>
        <family val="2"/>
      </rPr>
      <t>ประชุมคก.25คน4มื้อ50บ5000บ2การประชุมคก.ค่าอาหาร30คน5มื้อ20บ3000บค่าอาหารกลางวัน30*2มื้อ50บ3000บเงิน6000บ3การนิเทศรพช.6แห่ง30คน6มื้อ50บ9000บเงิน20000บ</t>
    </r>
  </si>
  <si>
    <r>
      <t>41.โครงการประชุมวิชาการการคิดอย่างมีเหตุผลเชิงคลินิกClinical reasoningปี2565</t>
    </r>
    <r>
      <rPr>
        <sz val="12"/>
        <rFont val="TH SarabunIT๙"/>
        <family val="2"/>
      </rPr>
      <t>ค่าอาหาร50บ2มื้อ50คน2รุ่น10000บอาหาร50บ2มื้อ5คน2รุ่น2000บค่าอาหารว่าง25บ4มื้อ50คน2รุ่น10000บอาหารว่าง25บ4มื้อ5คน2รุ่น2000บ22000บ</t>
    </r>
  </si>
  <si>
    <t>1เพื่อให้ผู้เข้าร่วมประชุมมีความรู้ และเข้าใจแนวคิดการคิดอย่างมีเหตุผลเชิงคลินิก2.เพื่อใช้Mind Map ในการคิดอย่างมีเหตุผลเชิงคลินิกได้2.เพื่อสืบค้นข้อมูลอย่างเป็นระบบ เพื่อวิเคราะห์ข้อมูลและเลือกแนวทางการดูแลผป4.เพื่อเข้าร่วมประชุมวิเคราะห์ข้อมูล ระบุความสำคัญของปัญหาของผป.ได้ถูกต้อง</t>
  </si>
  <si>
    <t>พยาบาลวิชาชีพ100คน ทีมวิทยากร5คน 2รุ่นๆละ50 คน</t>
  </si>
  <si>
    <t>ร้อยละคะแนนประเมินความเข้าใจหลังอบรม มากกร้อยละ80 ผู้เข้าร่วมสืบค้นข้อมูลระบบได้ร้อยละ100</t>
  </si>
  <si>
    <t>เพื่อพัฒนาความรู้และทักษะให้กับบุคลากรในทีมดูแลผู้ป่วยวิกฤติฉุกเฉินกลุ่มโรคFast track2.เพื่อทัชีมบุคลากรทุกระดับดูแลผู้ป่วยวิกฤติฉุกเฉินกลุ่มโรคคได้อย่างมีประสิทธิภาพและเกิดประสิทธิผล</t>
  </si>
  <si>
    <r>
      <rPr>
        <sz val="13"/>
        <color indexed="8"/>
        <rFont val="TH SarabunIT๙"/>
        <family val="2"/>
      </rPr>
      <t>บุคลากรทีม</t>
    </r>
    <r>
      <rPr>
        <sz val="13"/>
        <rFont val="TH SarabunIT๙"/>
        <family val="2"/>
      </rPr>
      <t xml:space="preserve">พยาบาลวิชาชีพและเจ้าพนักงานเวชกิจฉุกเฉินในแผนกอุบัติเหตุและฉุกเฉินทั้งโรงพยาบาลสงขลา โรงพยาบาลชุมชนเครือข่าย6แห่ง2รุ่น100คน       </t>
    </r>
  </si>
  <si>
    <r>
      <t>1.</t>
    </r>
    <r>
      <rPr>
        <sz val="13"/>
        <color indexed="8"/>
        <rFont val="TH SarabunIT๙"/>
        <family val="2"/>
      </rPr>
      <t xml:space="preserve">เพื่อเตรียมความพร้อมรับสถานการณ์ อุบัติภัยหมู่ และสาธารณภัย
2.เพื่อพัฒนาทักษะของบุคลากรเรื่องระบบบัญชาการการสื่อสารและการประสานงานเพี่อการช่วยเหลือ ผู้บาดเจ็บในกรณี อุบัติภัยหมู่ และสาธารณภัย3.เพื่อให้บุคลากรทุกระดับเข้าใจหน้าที่ช่วยเหลือผู้ป่วยฯเมื่อเกิดเหตุการณ์ฯ                                               </t>
    </r>
  </si>
  <si>
    <t xml:space="preserve"> เจ้าหน้าที่และบุคลากรทุกระดับจากหน่วยงานที่เกี่ยวข้องในโรงพยาบาลสงขลาและเครือข่ายการแพทย์ฉุกเฉิน มีความพร้อมร้อยละ90บุคลากรมีทักษะความรู้ ความเข้าใจในเรื่องระบบบังคับบัญชาการสื่อสารและการประสานงานเพื่อการช่วยเหลือผ่านเกณฑ์ร้อยละ80บุคลากรทุกระดับ ทุกหน่วยงานผ่านเกณฑ์ประเมินตนเองถึงบทบาทหน้าที่ความรับผิดชอบในการช่วยเหลือผู้ป่วย ร้อยละ80</t>
  </si>
  <si>
    <t>ผ่านการตรวจเยี่ยมและประเมินระบบคุณภาพตามมาตรฐานสารสนเทศ(HAIT)ปีงบ2565 กิจกรรมได้รับการตรวจเยี่ยมและประเมินระบบตามมาตรฐาน HAITขั้นที่1</t>
  </si>
  <si>
    <r>
      <t>43(3)ประชุมวิชาการกุมารเวชศาสตร์การดูแลผู้ป่วยเด็กติดเชื้อโควิด
 ปี6๕</t>
    </r>
    <r>
      <rPr>
        <sz val="12"/>
        <rFont val="TH SarabunIT๙"/>
        <family val="2"/>
      </rPr>
      <t>ค่าสมนาคุณ6ชม*600บ*2รุ่น3600*2บค่าอาหาร50บ2รุ่น80คน4000*2บ</t>
    </r>
    <r>
      <rPr>
        <b/>
        <sz val="12"/>
        <rFont val="TH SarabunIT๙"/>
        <family val="2"/>
      </rPr>
      <t xml:space="preserve">
</t>
    </r>
    <r>
      <rPr>
        <sz val="12"/>
        <rFont val="TH SarabunIT๙"/>
        <family val="2"/>
      </rPr>
      <t>ค่าอาหารว่าง80คน x ๒5 บx ๒ มื้อ4000บ23200บ</t>
    </r>
  </si>
  <si>
    <t>ร้อยละของหน่วยงานปฎิบัติตามมาตรการcovid free setting100%ร้อยละบุคลากรมีความรู้ทักษะดูแล&gt;80%3.ร้อยละบุคลากรใชอุปกรณ์PPEถูกต้อง&gt;80%4.อุบัติการณ์การกลับรักษาซ้ำ&lt;0.5%อัตราตายผป.เด็กติดเชื้อโควิด=0%</t>
  </si>
  <si>
    <t>NSOพนิดา0815428441</t>
  </si>
  <si>
    <t>1.เพื่อให้บุคลากรมีความรู้ เข้าใจมาตการโควิดนำไปประยุกต์ได้2.เพื่อให้ฯมีความรู้ทักษะในการดูแลผป.ติดเชื้อโควิด3.เพื่อให้ฯมีความรู้ทักษะใช้อุปกรณ์PPEถูกต้อง4.เพื่อให้ผป.ได้รับการดูแลที่มีคุณภาพ ต่อเนื่องลดแทรกซ้อนไม่พึงประสงค์</t>
  </si>
  <si>
    <t>พ. พยาบาล ทีมสุขภาพที่เกี่ยวข้อง160คน 2รุ่นๆ80คน</t>
  </si>
  <si>
    <t>1.เพื่อเพิ่มการเข้าถึงบริการตรวจคัดกรองเบาหวานขึ้นตา2.เพื่อให้ผป.ที่มีเบาหวานฯได้รับการรักษาและส่งต่อทันเวลา3.เพื่อเพิ่มศักยภาพของพ.และพยาบาลในรพ.เครือข่าย</t>
  </si>
  <si>
    <t>เพิ่มการเข้าถึงร้อยละ50จำนวนผป.ได้รับการรักษาส่งต่อทันเวลาร้อยละ 80</t>
  </si>
  <si>
    <t>กลุ่มงานจักษุวิทยานพ.วรยศ0833138992</t>
  </si>
  <si>
    <t>1.เพื่อคัดกรองความเสี่ยงเกี่ยวกับโรคทางตา2.เพื่อลดระยะเวลารอคอยผป.สามารถเข้าถึงบริการได้เร็วขึ้น</t>
  </si>
  <si>
    <t>ผป.ต้อกระจกและผป.ต้อหินได้รับการรักษาตามเกณฑ์50%</t>
  </si>
  <si>
    <t>63.โครงการคัดกรองต้อกระจกและต้อหินในโรงพยาบาลชุมชนเครือข่ายโรงพยาบาลสงขลาปีงบประมาณ2565</t>
  </si>
  <si>
    <t>๑.บุคลากรตัวแทนหน่วยงานโรงพยาบาลสงขลา จำนวน ๑๐๐ คน</t>
  </si>
  <si>
    <t>บุคลากรแผนกจักษุวิทยา โรงพยาบาลสงขลา ประกอบด้วย แพทย์ 7 คน พยาบาล 14 คน คนขับรถ 1 คน</t>
  </si>
  <si>
    <t>งบประมาณรายจ่ายประจำปี OSCC</t>
  </si>
  <si>
    <t>10/1/65 29/12/64</t>
  </si>
  <si>
    <t>NSO     (คกก.QA)นส.เผอิญ ณ พัทลุง0817385792</t>
  </si>
  <si>
    <t>ร้อยละบุคลากรผ่าการประเมินสมรรถนะตามเกณฑ์ ผลการประเมินความรู้ ทักษะและการนำความรู้ไปใช้หลังการอบรม80%</t>
  </si>
  <si>
    <t>1.เพื่อให้ผู้เข้าอบรมมีความรู้ ความเข้าใจแนวคิดทฤษฎีการให้ข้อมูลและคำปรึกษาทางการพยาบาล2.เพื่อให้ฯแลกเปลี่ยนเรียนรู้เทคนิคการให้ข้อมูลทางการพยาบาลร่วมกับวิทยากรและผู้เข้าร่วมประชุม</t>
  </si>
  <si>
    <t>บุคลากรพยาบาล รุ่นละ 5๐ คน*๒ รุ่น</t>
  </si>
  <si>
    <r>
      <t>42.เทคนิคการให้การปรึกษา(Basic counseling)ปี2565</t>
    </r>
    <r>
      <rPr>
        <sz val="12"/>
        <rFont val="TH SarabunIT๙"/>
        <family val="2"/>
      </rPr>
      <t>2รุ่นรุ่นที่1ค่าอาหาร50บ50คนรุ่น2500บค่าอาหารว่าง25บ50คน2500บรุ่นที่2ค่าอาหาร50บ50คนรุ่น2500บค่าอาหารว่าง25บ50คน2500บรวม10000บ</t>
    </r>
  </si>
  <si>
    <t xml:space="preserve">     NSO      (คกก.HRD)นภัสวรรณ</t>
  </si>
  <si>
    <t>ลำ  ดับ</t>
  </si>
  <si>
    <t>3/12/64 29/11/64</t>
  </si>
  <si>
    <t>งบเงินกองทุนประกันสังคมส่วนเงินกันในการพัฒนาระบบปี2563</t>
  </si>
  <si>
    <t>1.เพื่อให้มีระบบการจัดเก็บคลังข้อมูลธุรกรรมผู้ป่วยสิทธิประกันสังคมในเครือข่าย2.เพื่อให้มีระบบดปรแกรมการตรวจสอบข้อมูลและจัดสรรเงินชดเชยค่ารักษาพยาบาลที่มีประสิทธิภาพ</t>
  </si>
  <si>
    <t>จนท.ดูแลระบบงานสารสนเทศรพ.ในจ.สงขลา20คน จนทด้านการเรียกเก็บ รพช รพทและรพสต.50คน จนท.ตัวแทน100คนจนทคก.จัดสรรประกันสังคม10คน</t>
  </si>
  <si>
    <t>งบเงินประกันสังคม</t>
  </si>
  <si>
    <t xml:space="preserve">เพื่อธำรงไว้ซึ่งคุณภาพมาตรฐาน ของระบบสารสนเทศ </t>
  </si>
  <si>
    <t>1.เพื่อให้บุคลากกรพยาบาลมีความรู้ทักษะในการปฏิบัติการช่วยฟื้นคืนชึพขั้นสูงได้อย่างมีประสิทธิภาพ 2.เพื่อให้ฯมีทักษะปฏิบัติงานช่วยพ.ระหว่างการช่วยชีวิตขั้นสูงในผู้ใหญ่ ACLSได้อย่างมีประสิทธิภาพ</t>
  </si>
  <si>
    <t>120คน บุคลากรพยาบาลวิชาชีพใหม่  6๐ คนพยาบาลประจำหอผู้ป่วย 60 คน</t>
  </si>
  <si>
    <t>ร้อยละบุคลากผ่านเกณฑ์การประเมินสมรรถนะมากกว่า 80ร้อยละ บุคลากรผ่านทักษะหารช่วยฟื้นคืนชีพขั้นสูงและการใช้ AED ได้อย่างถูกต้องมากกว่า 8๐</t>
  </si>
  <si>
    <r>
      <t>44.โครงการอบรมเชิงปฏิบัติการช่วยฟื้นคืนชีพขั้นสูงAdvance CPRปี2565</t>
    </r>
    <r>
      <rPr>
        <sz val="12"/>
        <rFont val="TH SarabunIT๙"/>
        <family val="2"/>
      </rPr>
      <t>รุ่น รุ่น2 16มิยสำหรับพยาบาลใหม่60คนอาหาร60คน50บ3000บค่าอาหารว่าง60บ2มื้อ60คน3000บค่าอาหารวิทยากร50บ11คน550บค่าอาหารว่างวิทยากร2มื้อ11คน25บ550บ 17มิยสำหรับพยาบาลหอผู้ป่วยเงิน7100บาทรวม14200บ</t>
    </r>
  </si>
  <si>
    <t>NSO      (คกก.HRD)พรทิพย์ 0891972862</t>
  </si>
  <si>
    <t>1.เพื่อส่งเสริมให้มีชมรมเบาหวานความดันและสนับสนุนจัดการดูแลตนเอง2.เพืสร้างแกนนำสร้างสุขภาพกลุ่มผู้ป่วยในเขตพท.อย่างต่อเนื่อง3เพื่อจนท.เครือข่ายทุกแห่งฯผ่านline group</t>
  </si>
  <si>
    <t>ผู้ป่วย/กลุ่มเสี่ยงในหน่วยบริการปฐมภูมิ 31 แห่งแห่งละ 35 คน2.จนทผู้รับผิดชอบโรคเรื้อรังหน่วยบริการปฐมภูมิและแนนำชมรมผป.เบาหวานความดันฯ70คน</t>
  </si>
  <si>
    <t>ผู้ด้อยโอกาสมีความพึงพอใจในมากกว่าร้อยละ 80มีการเยียมบ้านผู้ด้อยโอกาสและปชช.พึงพอใจมากกว่า90%บุคลากรทำบุญเดือนละครั้ง/ร่วมกิจกรรมปีละ12ครั้ง</t>
  </si>
  <si>
    <t>ศบป.พิทญา0935847052</t>
  </si>
  <si>
    <t>จำนวนบุคลากรที่เข้าร่วมประชุมมากกว่าร้อยละ 80</t>
  </si>
  <si>
    <t>ศบป.นิชรีกรณ์0858807636</t>
  </si>
  <si>
    <t>ยกเลิกโครงการสร้างเสริมสุขภาพตามกลุ่มวัยในปฏิทินวันสำคัญทางสาธารณสุข  ได้แก่ วันเบาหวานโลก14พย วันเด็ก8มค วันนมแม่1-7สค วันวัณโรคโลก24มีค ปี2565เงิน4000บวันไตโลก11มีค.65เงิน20000บ</t>
  </si>
  <si>
    <t>กลุ่มงาน HRDวาสนา</t>
  </si>
  <si>
    <r>
      <t>อบรมเชิงปฏิบัติการเรื่องการพัฒนาทักษะการประเมิน๑๑แบบแผนและการบันทึกที่สะท้อนการใช้กระบวนการพยาบาลอย่างมืออาชีพปี2565</t>
    </r>
    <r>
      <rPr>
        <sz val="12"/>
        <rFont val="TH SarabunIT๙"/>
        <family val="2"/>
      </rPr>
      <t>ประชุมQAกลุ่มภารกิจกำหนดภารกิจวางแผนอาหาร50คน50บ6วัน15000บอาหารว่าง20บ50คน6วัน2มื้อ12000บรวม27000</t>
    </r>
  </si>
  <si>
    <t>NSO     (คกก.QA)เผอิญ0817385793</t>
  </si>
  <si>
    <r>
      <rPr>
        <b/>
        <sz val="12"/>
        <color theme="1"/>
        <rFont val="TH SarabunIT๙"/>
        <family val="2"/>
      </rPr>
      <t>โครงการอบรมเชิงปฏิบัติการการสร้างผลงานทางวิชาการสำหรับบุคลากรทางการพยาบาลปีงบประมาณ2565</t>
    </r>
    <r>
      <rPr>
        <sz val="12"/>
        <color theme="1"/>
        <rFont val="TH SarabunIT๙"/>
        <family val="2"/>
      </rPr>
      <t>ค่าอาหาร50บ50คน2วัน5000บค่าอาหารว่าง25บ50คน2มื้อ5000บเงิน10000บ</t>
    </r>
    <r>
      <rPr>
        <sz val="12"/>
        <color rgb="FFFF0000"/>
        <rFont val="TH SarabunIT๙"/>
        <family val="2"/>
      </rPr>
      <t>เดิมอบรมการสร้างแบรนด์และสื่อสารแบรนด์ให้อยู่ในใจของผู้รับบริการปี2565</t>
    </r>
  </si>
  <si>
    <t>12/1/6510/1/2565</t>
  </si>
  <si>
    <r>
      <t>64.โครงการพัฒนาระบบจัดเก็บข้อมูลการให้บริการผู้ประกันตน เพื่อการจัดสรรเงินกองทุนประกันสังคม ประจำปี 2565</t>
    </r>
    <r>
      <rPr>
        <sz val="13"/>
        <rFont val="TH SarabunIT๙"/>
        <family val="2"/>
      </rPr>
      <t>1.จัดซื้อคอมแม่ข่าย350000บ2ประชุมรับฟัง8600บ3ประชุมทีมIT5600บ4อบรมการใช้งาน13600บ5ประชุมคก.ติดจามจัดสรรเงิน3ครั้ง3000บครั้งที่1-3อาหารว่าง10คน20บ2มื้อ3ครั้งครั้งละ1000บรวม380800บ</t>
    </r>
  </si>
  <si>
    <t>12/1/65 30/12/64 28/12/2564</t>
  </si>
  <si>
    <t>12/1/65 30/12/64 27/12/64</t>
  </si>
  <si>
    <t>12/1/65 30/12/6428/12/6423/12/2564</t>
  </si>
  <si>
    <t>12/1/65 30/12/64 23/12/2564</t>
  </si>
  <si>
    <t>12/1/65 30/12/6423/12/2564</t>
  </si>
  <si>
    <t>12/1/65 4/1/65 23/12/64</t>
  </si>
  <si>
    <t>12/1/65 4/1/64 24/12/64</t>
  </si>
  <si>
    <t>๑.เพื่อให้ผู้เข้าร่วมอบรมมีความรู้ในการปฐมพยาบาล และการช่วยฟื้นคืนชีพขั้นพื้นฐาน๒. เพื่อให้ผู้เข้าร่วมอบรมได้รับการฝึกทักษะการช่วยฟื้นคืนชีพขั้นพื้นฐาน (BLS) และการใช้เครื่องกระตุกไฟฟ้าหัวใจอัตโนมัติ (AED) ได้อย่างถูกต้อง๓. เพื่อให้ผู้เข้ารับการอบรมมีความรู้ และทักษะการปฐมพยาบาลเมื่อมีสิ่งแปลกปลอมติดคอในเด็กและผู้ใหญ่</t>
  </si>
  <si>
    <t>ศบป.การีมะห์0620503067</t>
  </si>
  <si>
    <t>14มค65นิเทศไปที่อื่น ใช้เบี้ยเลี้ยงแทน กรณีที่ประชุมเท่านั้นเพราะเบิกเงินไปเป็นค่าอาหารไม่ได้ผิดระเบียบ</t>
  </si>
  <si>
    <t>19/1/65 10/1/65  29/12/64</t>
  </si>
  <si>
    <t>เสนอ</t>
  </si>
  <si>
    <r>
      <t xml:space="preserve">43(5)พัฒนาศักยภาพบุคลากรด้านการป้องกันและควบคุมการติดเชื้อในรพ. กลุ่มภารกิจด้านการพยาบาลรพ ปี6๕
</t>
    </r>
    <r>
      <rPr>
        <sz val="12"/>
        <rFont val="TH SarabunIT๙"/>
        <family val="2"/>
      </rPr>
      <t>ค่าอาหารว่าง  ๑๒๐ คน x ๒๐ บาท x ๒ มื้อ</t>
    </r>
  </si>
  <si>
    <t>กลุ่มงานประกันสุขภาพสุวิทย์083-1811184</t>
  </si>
  <si>
    <t>กลุ่มงาน HRDนางวาสนา</t>
  </si>
  <si>
    <t>โรงพยาบาลเครือข่ายประกันสังคม จ.สงขลา มีระบบจัดเก็บข้อมูลธุรกรรม เพื่อการจัดสรรเงินชดเชยภายในปร 2565</t>
  </si>
  <si>
    <t>บุคลากรแผนกจักษุวิทยาโรงพยาบาลสงขลา ประกอบด้วยแพทย์7คนพยาบาล14คนคนขับรถ 1 คน</t>
  </si>
  <si>
    <t>ส่งคืนการ  เงิน</t>
  </si>
  <si>
    <t>3/2/65 17/1/65 20/12/2564</t>
  </si>
  <si>
    <t>3/2/65 17/1/65 4/1/2565</t>
  </si>
  <si>
    <t>3/2/65 17/1/65 4/21/65</t>
  </si>
  <si>
    <t>3/2/65 17/1/65 20/12/64</t>
  </si>
  <si>
    <t>3/2/65 6/1/2565</t>
  </si>
  <si>
    <t>3/2/65 12/1/2565</t>
  </si>
  <si>
    <t>3/2/65 17/1/6512/1/65</t>
  </si>
  <si>
    <t>3/2/65 17/1/65 12/1/65</t>
  </si>
  <si>
    <t>4/2/65 21/12/64 20/12/649/12/2564</t>
  </si>
  <si>
    <r>
      <rPr>
        <b/>
        <sz val="12"/>
        <rFont val="TH SarabunIT๙"/>
        <family val="2"/>
      </rPr>
      <t>39.ประชุมสัมมนาแลกเปลี่ยนเรียนรู้การถอดบทเรียนความเสี่ยงทางการพยาบาลปีงบประมาณ2565</t>
    </r>
    <r>
      <rPr>
        <sz val="12"/>
        <rFont val="TH SarabunIT๙"/>
        <family val="2"/>
      </rPr>
      <t xml:space="preserve"> ค่าอาหาร90คน50บ4รุ่น22800บค่าอาหารว่าง114คน*25บ2มื้อ4รุ่นเงิน22800บ22800 บาท รวม3600บ</t>
    </r>
    <r>
      <rPr>
        <sz val="12"/>
        <color rgb="FFFF0000"/>
        <rFont val="TH SarabunIT๙"/>
        <family val="2"/>
      </rPr>
      <t>เพิ่มคนจาก90คนเป็น114คน4รุ่นๆละ2400บรุ่นที่1เพิ่ม2400บรวม45600บ</t>
    </r>
  </si>
  <si>
    <t>7/2/65 2/2/65</t>
  </si>
  <si>
    <t>มีแผนยุทธศาสตร์ รพ.สงขลาปี2566-2570 ฉ3สำหรับการดำเนินงาน</t>
  </si>
  <si>
    <t>7/2/65 26/1/65</t>
  </si>
  <si>
    <t>7/2/65 11/1/65</t>
  </si>
  <si>
    <t>คณะ กรรมการสารสน เทศศักดา0850780065</t>
  </si>
  <si>
    <t>ศบปปาณิสราวิทวา0858807636</t>
  </si>
  <si>
    <t>ศบป. พิทญา0935847052</t>
  </si>
  <si>
    <t>วันที่รับโครง การ</t>
  </si>
  <si>
    <t>ส่งคืนการ เงิน</t>
  </si>
  <si>
    <t>แผนปฏิบัติการโครงการตามยุทธศาสตร์กลุ่มภารกิจด้านบริการปฐมภูมิ ปี 2565</t>
  </si>
  <si>
    <t>40คน นศพปี4/100คน/130คน/140คน110คน/104คน</t>
  </si>
  <si>
    <t>ศูนย์แพทพญ.ปนัดดา</t>
  </si>
  <si>
    <t>1.จำนวนนศพ.ที่เข้าร่วมโครงการนำไปพัฒนาการเรียนการสอนร้อยละ 80</t>
  </si>
  <si>
    <r>
      <t>จำนวนผู้ป่วยจิตเวชฯการดูแลตามเกณฑ์กำหนด</t>
    </r>
    <r>
      <rPr>
        <sz val="12"/>
        <rFont val="Tahoma"/>
        <family val="2"/>
      </rPr>
      <t>≥</t>
    </r>
    <r>
      <rPr>
        <sz val="12"/>
        <rFont val="TH SarabunIT๙"/>
        <family val="2"/>
      </rPr>
      <t>6เดือนร้อยละผป.เป้าหมายที่admitจากอาการกำเริบตลอดโครงการไม่เกินร้อยละ8ฯ</t>
    </r>
  </si>
  <si>
    <t>18/10/256426/10/256410/11/64</t>
  </si>
  <si>
    <t xml:space="preserve">   </t>
  </si>
  <si>
    <t>แผนจังหวัด</t>
  </si>
  <si>
    <t>แผนโรงพยาบาล</t>
  </si>
  <si>
    <t>1.พัฒนาการส่งเสริมสุขภาพป้องกันและควบคุมโรค</t>
  </si>
  <si>
    <t>แผนงานที่ 1 : การพัฒนาคุณภาพชีวิตคนไทยทุกกลุ่มวัย (ด้านสุขภาพ)</t>
  </si>
  <si>
    <t xml:space="preserve">แผนงานที่ 2 : การพัฒนาคุณภาพชีวิตระดับอำเภอ </t>
  </si>
  <si>
    <t xml:space="preserve">แผนงานที่ 3 : การลดปัจจัยเสี่ยงด้านสุขภาพ </t>
  </si>
  <si>
    <t>แผนงานที่4: การบริหารจัดการสิ่งแวดล้อม</t>
  </si>
  <si>
    <t>2.พัฒนาบริการสุขภาพให้มีมาตรฐานคุณภาพ</t>
  </si>
  <si>
    <t xml:space="preserve">แผนงานที่ 5 : การพัฒนาระบบการแพทย์ปฐมภูมิ  </t>
  </si>
  <si>
    <t xml:space="preserve">แผนงานที่ 6 : การพัฒนาระบบบริการสุขภาพ (Service Plan) </t>
  </si>
  <si>
    <t>แผนงานที่ 7 : การพัฒนาระบบบริการการแพทย์ฉุกเฉินครบวงจรและระบบการส่งต่อ</t>
  </si>
  <si>
    <t>3.พัฒนาระบบบริหารจัดการกำลังคนด้านสุขภาพ</t>
  </si>
  <si>
    <t>แผนงานที่10 : การพัฒนาระบบบริหารจัดการกำลังคนด้านสุขภาพ</t>
  </si>
  <si>
    <t>4.พัฒนาระบบบริหารจัดการภาครัฐ</t>
  </si>
  <si>
    <t xml:space="preserve">แผนงานที่ 11 : การพัฒนาระบบธรรมาภิบาลและองค์กรคุณภาพ </t>
  </si>
  <si>
    <t>แผนงานที่12: การพัฒนาระบบข้อมูลสารสนเทศด้านสุขภาพ</t>
  </si>
  <si>
    <t>รวมยุทธ1-4รพ. ปฐมภูมิ ศพ.</t>
  </si>
  <si>
    <t>แผนตค64-กย65</t>
  </si>
  <si>
    <t>ร้อยละ90 ของโครงการที่มีการเขียนขออนุมัติดำเนินงานส่งสำนักงานสาธารณสุขจังหวัดสงขลามีความถูกต้องครบถ้วน</t>
  </si>
  <si>
    <t>กลุ่มงานยุทธฯอุบล0892946890</t>
  </si>
  <si>
    <t>แผนปรับเดือนมีนาคม</t>
  </si>
  <si>
    <t xml:space="preserve">แผนจังหวัด แผนปฏิบัติการโครงการตามยุทธศาสตร์ โรงพยาบาลสงขลาปี 2565 </t>
  </si>
  <si>
    <t>บริหารจัดการกำลังคนด้านสุขภาพ</t>
  </si>
  <si>
    <t>22กพ65</t>
  </si>
  <si>
    <t>23/2/65 20/1/65 5/1/2564</t>
  </si>
  <si>
    <t xml:space="preserve">1.ส่งเสริมความเป็นแม่ข่ายในการป้องกันมารดาตกเลือดหลังคลอด2. เพื่อสร้างรูปแบบการบริการผู้คลอดร่วมกับสหสาขาในการป้องกันมารดาตกเลือดหลังคลอด </t>
  </si>
  <si>
    <t xml:space="preserve">งานห้องคลอด นางเบญจวรรณ  คงมุณี </t>
  </si>
  <si>
    <t>อัตราตายผู้ป่วยติดเชื้อในกระแสเลือดแบบรุนแรงชนิดcommunity-acquired</t>
  </si>
  <si>
    <t>1.เพื่อให้นศพ.เกิดการเรียนรู้ มีแนวคิด และมีทัศนคติการพ.ที่ดี2.เพื่อปลูกฝังการดูแลสุขภาพ สุขภาพที่แข็งแรง3.สามารถตรวจคัดกรองผป.ด้วยตนเองและผู้อื่นได้4.เพื่อสร้างเสริมให้นศพ.มีมนุษย์สัมพันธ์ที่ดี การมีบุคลากรที่เหมาะสม ส.ปฏิบัติงานร่วมกับผู้อื่นได้</t>
  </si>
  <si>
    <t>วิทยากร2คน นศพ.73คน บุคลากรฝ่ายสนับสนุน5คน แพทย์ช่วยสอน20คน อจพ.25คน</t>
  </si>
  <si>
    <t>1.ร้อยละผู้เข้าร่วมดูแลสุขภาพดีร้อยละ80 ร้อยละของผู้เข้าร่วมกิจกรรมมีความรู้เพื่อป้องกันตนเองและผู้อื่นร้อยละ80</t>
  </si>
  <si>
    <t>ศูนย์แพทย์พญ.ปนัดดา</t>
  </si>
  <si>
    <t>(3.6) แผนประมาณการค่าใช้จ่าย :  แผนงาน/โครงการ</t>
  </si>
  <si>
    <t>รายการ</t>
  </si>
  <si>
    <t>ประมาณการปี 2565</t>
  </si>
  <si>
    <t>ประมาณการรายไตรมาส</t>
  </si>
  <si>
    <t>ผลการดำเนินงาน</t>
  </si>
  <si>
    <t>ส่วนต่าง</t>
  </si>
  <si>
    <t>ร้อยละ</t>
  </si>
  <si>
    <t>ผลเทียบแผน</t>
  </si>
  <si>
    <t>นิเทศทางการพยาบาลภายในและภายนอกองค์กรปีงบ2565</t>
  </si>
  <si>
    <t>โครงการเพิ่มประสิทธิภาพระบบบริหารความเสี่ยงในโรงพยาบาลคุณภาพปี2565</t>
  </si>
  <si>
    <t>โครงการพัฒนาระบบบริการปฐมภูมิจัดบริการสุขภาพแบบ New Normal ภายใต้สถานการณ์สุขภาพที่เปลี่ยนแปลงปี2565</t>
  </si>
  <si>
    <t>โครงการมหกรรมประกวดผลงานวิชาการของหน่วยบริการปฐมภูมิเครือข่ายฯโรงพยาบาลสงขลา ปีงบประมาณ 2565</t>
  </si>
  <si>
    <t>อบรมการทดสอบทางห้องปฏิบัติการตามเกณฑ์มาตรฐาน รพสต.ติดดาวปี2565</t>
  </si>
  <si>
    <t>โครงการพัฒนาการดำเนินงานโรงเรียนรอบรู้ด้านสุขภาพ เครือข่ายบริการสุขภาพรพ.สงขลา ปี 2565</t>
  </si>
  <si>
    <t>โครงการส่งเสริมสุขภาพเด็กวัยเรียนสูงดี สมส่วน แข็งแรง IQ/EQ ดี ปี 2565</t>
  </si>
  <si>
    <t>โครงการส่งเสริมอนามัยการเจริญพันธุ์ในวัยรุ่นและเยาวชนเครือข่ายฯ รพ.สงขลา ปี 2565</t>
  </si>
  <si>
    <t>โครงการอบรมการเก็บสิ่งส่งตรวจอย่างมีคุณภาพ ปี2565</t>
  </si>
  <si>
    <t>โครงการสร้างสุขบุคลากร ปี2565</t>
  </si>
  <si>
    <t>โครงการอบรมเชิงปฏิบัติการออกแบบและจัดทำInfographicsสำหรับการนำเสนอ ปี2565</t>
  </si>
  <si>
    <t>โครงการพัฒนาองค์กร ให้เป็นองค์กรแห่งการเรียนรู้ (Knowledge Management &amp; Learning Organization)ปี2565</t>
  </si>
  <si>
    <t>โครงการจิตอาสาเสริมพลังทั้งผู้ให้และผู้รับร่วมแบ่งปันน้ำใจให้ผู้ด้อยโอกาสประจำปี 2565</t>
  </si>
  <si>
    <t>อบรมเชิงปฏิบัติการเรื่องการพัฒนางานประจำสู่การวิจัย:R2Rสำหรับบุคลากรทางการพยาบาลปี2565</t>
  </si>
  <si>
    <r>
      <t>โครงการจัดทำแผนยุทธศาสตร์ระยะ 5 ปี โรงพยาบาลสงขลาปี2565</t>
    </r>
    <r>
      <rPr>
        <sz val="13"/>
        <rFont val="TH SarabunIT๙"/>
        <family val="2"/>
      </rPr>
      <t/>
    </r>
  </si>
  <si>
    <t>ตรวจประเมินระบบคุณภาพตามมาตรฐานระบบสารสนเทศ(HAIT) ปี2565</t>
  </si>
  <si>
    <t xml:space="preserve">โครงการประชุมวิชาการและการประกวดนำเสนอผลงานพัฒนาคุณภาพประจำปี2565 </t>
  </si>
  <si>
    <t>โครงการตรวจสุขภาพประจำปีเจ้าหน้าที่โรงพยาบาลสงขลา2565</t>
  </si>
  <si>
    <t>โครงการตรวจสุขภาพประจำปี  หน่วยงานราชการ 2565</t>
  </si>
  <si>
    <t>โครงการตรวจสุขภาพประจำปีสถานประกอบการปีงบประมาณ 2565</t>
  </si>
  <si>
    <t>โครงการดูแลสุขภาพเพื่อสิทธิประกันสังคม2565</t>
  </si>
  <si>
    <t>โครงการตรวจสุขภาพแรงงาน ต่างด้าว2565</t>
  </si>
  <si>
    <t>โครงการตรวจสุขภาพนักเรียน / นักศึกษา 2565</t>
  </si>
  <si>
    <t>โครงการตรวจสุขภาพเบื้องต้นและ ตรวจคลื่นไฟฟ้าหัวใจ2565</t>
  </si>
  <si>
    <t>โครงการสร้างสัมพันธภาพดุจญาติมิตร2565</t>
  </si>
  <si>
    <t>โครงการใส่ใจห่วงใย เข้าถึงงานบริการ2565</t>
  </si>
  <si>
    <t>โครงการฉีดวัคซีนไข้หวัดใหญ่ ปี2565</t>
  </si>
  <si>
    <t xml:space="preserve">โครงการรณรงค์การเฝ้าระวังโรคแทรกซ้อนผู้ป่วยโรคเรื้อรังแบบมีส่วนร่วมในสถานบริการเครือข่ายโรงพยาบาลสงขลาไม่ใช้งบ </t>
  </si>
  <si>
    <t>โครงการพัฒนางานอนามัยแม่และเด็ก เครือข่ายบริการสุขภาพรพ.สงขลาปี2565</t>
  </si>
  <si>
    <t>โครงการพัฒนาสมรรถนะบุคลากรศูนย์พึ่งได้(OSCC)สู่ความเป็นเลิศต่อการเข้าถึงปัญหาความรุนแรงในสังคมปีงบประมาณ2565</t>
  </si>
  <si>
    <t>ประชุมสัมมนาแลกเปลี่ยนเรียนรู้การถอดบทเรียนความเสี่ยงทางการพยาบาลปีงบประมาณ2565</t>
  </si>
  <si>
    <t>อบรมเชิงปฏิบัติการเรื่องการพัฒนาทักษะการประเมิน๑๑แบบแผนและการบันทึกที่สะท้อนการใช้กระบวนการพยาบาลอย่างมืออาชีพปี2565</t>
  </si>
  <si>
    <t>โครงการประชุมวิชาการการคิดอย่างมีเหตุผลเชิงคลินิกClinical reasoningปี2565</t>
  </si>
  <si>
    <t>เทคนิคการให้ข้อมูลลำคำปรึกษาทางการพยาบาลแก่ผู้ป่วยและญาติปี2565</t>
  </si>
  <si>
    <t>โครงการอบรมเชิงปฏิบัติการช่วยฟื้นคืนชีพขั้นสูงAdvance CPRปี2565</t>
  </si>
  <si>
    <t>โครงการอบรมเชิงปฏิบัติการการสร้างผลงานทางวิชาการสำหรับบุคลากรทางการพยาบาลปีงบประมาณ2565</t>
  </si>
  <si>
    <r>
      <rPr>
        <b/>
        <sz val="14"/>
        <rFont val="TH SarabunPSK"/>
        <family val="2"/>
      </rPr>
      <t>โครงการจัดงานวันมหิดลปีงบประมาณ 2565</t>
    </r>
    <r>
      <rPr>
        <sz val="14"/>
        <rFont val="TH SarabunPSK"/>
        <family val="2"/>
      </rPr>
      <t xml:space="preserve">  </t>
    </r>
  </si>
  <si>
    <r>
      <rPr>
        <b/>
        <sz val="14"/>
        <rFont val="TH SarabunPSK"/>
        <family val="2"/>
      </rPr>
      <t>โครงการฝึกอบรมเชิงปฏิบัติการ การเขียนโครงการอย่างมุ่งผลสัมฤทธิ์ ประจำปี 2565</t>
    </r>
    <r>
      <rPr>
        <sz val="14"/>
        <rFont val="TH SarabunPSK"/>
        <family val="2"/>
      </rPr>
      <t xml:space="preserve">             </t>
    </r>
  </si>
  <si>
    <t>โครงการพัฒนาเครือข่ายระบบบริการจิตเวชเรื้อรังในชุมชนของหน่วยบริการของแม่ข่ายปีงบ2565</t>
  </si>
  <si>
    <t>โครงการอบรมเชิงปฏิบัติการความสามารถในการให้บริการงานศัลยกรรมช่องปาก และMaxilo Facialปี2565</t>
  </si>
  <si>
    <t xml:space="preserve">โครงการพัฒนาคลินิกไร้พุงคุณภาพในสถานบริการ เครือข่ายบริการสุขภาพโรงพยาบาลสงขลา ปี 2565 </t>
  </si>
  <si>
    <t>โครงการคัดกรองเบาหวานขึ้นตาในโรงพยาบาลชุมชนเครือข่ายโรงพยาบาลสงขลาปีงบประมาณ2565</t>
  </si>
  <si>
    <t>โครงการคัดกรองต้อกระจกและต้อหินในโรงพยาบาลชุมชนเครือข่ายโรงพยาบาลสงขลาปีงบประมาณ2565</t>
  </si>
  <si>
    <t>โครงการพัฒนาระบบจัดเก็บข้อมูลการให้บริการผู้ประกันตน เพื่อการจัดสรรเงินกองทุนประกันสังคม ประจำปี 2565</t>
  </si>
  <si>
    <r>
      <t>โครงการส่งเสริมการจัดการสุขภาพตนเองของผู้ป่วยโรคเรื้อรังและสร้างต้นแบบชมรมผู้ป่วยโรคเรื้อรังในหน่วยบริการปฐมภูมิเครือข่ายฯโรงพยาบาลสงขลาปี2565</t>
    </r>
    <r>
      <rPr>
        <sz val="11"/>
        <color theme="1"/>
        <rFont val="TH SarabunPSK"/>
        <family val="2"/>
      </rPr>
      <t/>
    </r>
  </si>
  <si>
    <r>
      <t>โครงการบริจาคโลหิตงานธนาคารเลือดโรงพยาบาลสงขลาปี 2565</t>
    </r>
    <r>
      <rPr>
        <sz val="14"/>
        <rFont val="TH SarabunPSK"/>
        <family val="2"/>
      </rPr>
      <t xml:space="preserve"> </t>
    </r>
    <r>
      <rPr>
        <u/>
        <sz val="13"/>
        <rFont val="TH SarabunIT๙"/>
        <family val="2"/>
      </rPr>
      <t/>
    </r>
  </si>
  <si>
    <r>
      <t>43(3)ประชุมวิชาการกุมารเวชศาสตร์การดูแลผู้ป่วยเด็กติดเชื้อโควิด
 ปี65</t>
    </r>
    <r>
      <rPr>
        <sz val="14"/>
        <rFont val="TH SarabunPSK"/>
        <family val="2"/>
      </rPr>
      <t/>
    </r>
  </si>
  <si>
    <t xml:space="preserve">43(5)พัฒนาศักยภาพบุคลากรด้านการป้องกันและควบคุมการติดเชื้อในรพ. กลุ่มภารกิจด้านการพยาบาลรพ ปี6๕
</t>
  </si>
  <si>
    <r>
      <t>43(3)ประชุมวิชาการSmart neonatal Careการดูแลทารกแรกเกิด
 ปี6๕</t>
    </r>
    <r>
      <rPr>
        <sz val="14"/>
        <rFont val="TH SarabunPSK"/>
        <family val="2"/>
      </rPr>
      <t/>
    </r>
  </si>
  <si>
    <t>โครงการพัฒนาศักยภาพแพทย์เพิ่มพูนทักษะเพื่อเตรียมความพร้อมในการปฏิบัติงาน ปี2565</t>
  </si>
  <si>
    <t>โครงการพัฒนาศักยภาพบุคลากรตาม Service Plan และการรองรับปัญหาสุขภาพตามสถานการณ์ (สำหรับสถานการณ์ฉุกเฉินระหว่าง) ปี2565</t>
  </si>
  <si>
    <t>โครงการแลกเปลี่ยนเรียนรู้ด้านเทคโนโลยีในองค์กรปี2565ณ.ห้องประชุมสูงอายุ</t>
  </si>
  <si>
    <t>โครงการพัฒนา สมรรถนะทีมบุคลากรในการดูแลผู้ป่วยวิกฤติฉุกเฉิน กลุ่มโรคFast track ปี 2565</t>
  </si>
  <si>
    <r>
      <t xml:space="preserve">     (</t>
    </r>
    <r>
      <rPr>
        <sz val="16"/>
        <rFont val="Wingdings"/>
        <charset val="2"/>
      </rPr>
      <t>ü</t>
    </r>
    <r>
      <rPr>
        <sz val="16"/>
        <rFont val="TH SarabunPSK"/>
        <family val="2"/>
      </rPr>
      <t>) ไตรมาสที่1 ต.ค.-ธ.ค.  (  ) ไตรมาสที่  2 ม.ค.- มี.ค. (  ) ไตรมาสที่ เม.ย.- มิ.ย (  ) ไตรมาสที่ 4 ก.ค.-ก.ย</t>
    </r>
  </si>
  <si>
    <r>
      <rPr>
        <b/>
        <sz val="14"/>
        <rFont val="TH SarabunPSK"/>
        <family val="2"/>
      </rPr>
      <t>โครงการพัฒนาการดำเนินงานคัดกรองโรคมะเร็ง  เครือข่ายบริการสุขภาพ โรงพยาบาลสงขลา ปี 2565</t>
    </r>
    <r>
      <rPr>
        <sz val="14"/>
        <rFont val="TH SarabunPSK"/>
        <family val="2"/>
      </rPr>
      <t xml:space="preserve"> </t>
    </r>
  </si>
  <si>
    <r>
      <t>โครงการพัฒนาทักษะบุคลากรเรื่องการพัฒนาระบบยาเพื่อความปลอดภัยของผู้ป่วย ปี2565</t>
    </r>
    <r>
      <rPr>
        <sz val="14"/>
        <rFont val="TH SarabunPSK"/>
        <family val="2"/>
      </rPr>
      <t xml:space="preserve"> </t>
    </r>
  </si>
  <si>
    <t>4/3/65 1/3/2565</t>
  </si>
  <si>
    <t>4/3/65 11/2/2565</t>
  </si>
  <si>
    <r>
      <t xml:space="preserve">     (</t>
    </r>
    <r>
      <rPr>
        <sz val="16"/>
        <color theme="1"/>
        <rFont val="Wingdings"/>
        <charset val="2"/>
      </rPr>
      <t>ü</t>
    </r>
    <r>
      <rPr>
        <sz val="16"/>
        <color theme="1"/>
        <rFont val="TH SarabunPSK"/>
        <family val="2"/>
      </rPr>
      <t>) ไตรมาสที่1 ต.ค.-ธ.ค.  (  ) ไตรมาสที่  2 ม.ค.- มี.ค. (  ) ไตรมาสที่ เม.ย.- มิ.ย (  ) ไตรมาสที่ 4 ก.ค.-ก.ย</t>
    </r>
  </si>
  <si>
    <t>โครงการจัดทำแผนยุทธศาสตร์ระยะ 5 ปี โรงพยาบาลสงขลาปี2565</t>
  </si>
  <si>
    <t>ตรวจประเมินระบบคุณภาพตามมาตรฐานระบบสารสนเทศ(HAIT) ครั้งที่1</t>
  </si>
  <si>
    <t>โครงการธำรงระบบคุณภาพโรงพยาบาลเพื่อรองรับการประเมินมาตรฐานHA2565</t>
  </si>
  <si>
    <t>โครงการประชุมวิชาการและการประกวดนำเสนอผลงานพัฒนาคุณภาพประจำปี2565</t>
  </si>
  <si>
    <t>อบรมเชิงปฏิบัติการเป็นผู้ประสานงานคุณภาพ 2565</t>
  </si>
  <si>
    <r>
      <t xml:space="preserve">ประชุมวิชาการและแลกเปลี่ยนเรียนรู้การพัฒนาระบบบริหารสินค้าคงคลัง และยกระดับการพัฒนาคุณภาพสู่มาตรฐานระดับสากล ปีงบประมาณ 2565
</t>
    </r>
    <r>
      <rPr>
        <sz val="13"/>
        <rFont val="TH SarabunIT๙"/>
        <family val="2"/>
      </rPr>
      <t xml:space="preserve">
</t>
    </r>
  </si>
  <si>
    <r>
      <rPr>
        <b/>
        <sz val="14"/>
        <rFont val="TH SarabunIT๙"/>
        <family val="2"/>
      </rPr>
      <t xml:space="preserve">โครงการพัฒนาเครือข่ายการรับเรื่องร้องเรียน ปีงบประมาณ 2565 </t>
    </r>
    <r>
      <rPr>
        <sz val="14"/>
        <rFont val="TH SarabunIT๙"/>
        <family val="2"/>
      </rPr>
      <t xml:space="preserve">   </t>
    </r>
  </si>
  <si>
    <t>โครงการพัฒนาระบบบริหารจัดการเครือข่ายและพัฒนาคุณภาพบริการหน่วยบริการปฐมภูมิที่มีประสิทธิภาพ ปีงบประมาณ 2565</t>
  </si>
  <si>
    <t>โครงการประชุมเชิงปฏิบัติการติดตามและทบทวนแผนยุทธศาสตร์ของเครือข่ายฯรพ.สงขลาปี 2565</t>
  </si>
  <si>
    <t>โครงการพัฒนาศักยภาพทีมชุดปฏิบัติการฉุกเฉินทางการแพทย์ในโรงพยาบาลสงขลาและเครือข่าย ปี 2565</t>
  </si>
  <si>
    <t>โรคซึมเศร้าและเฝ้าระวังการฆ่าตัวตายปี2565</t>
  </si>
  <si>
    <t>Smart Pharmacist: เพิ่มประสิทธิภาพการรายงาน APR ด้วย Tawai for Health ปี2565</t>
  </si>
  <si>
    <t>โครงการประชุมเชิงปฏิบัติการ Patient Safety Non Techical Skillปี2565</t>
  </si>
  <si>
    <t>โครงการส่งเสริมการจัดการสุขภาพตนเองของผู้ป่วยโรคเรื้อรังและสร้างต้นแบบชมรมผู้ป่วยโรคเรื้อรังในหน่วยบริการปฐมภูมิเครือข่ายฯโรงพยาบาลสงขลา  ปี 2565</t>
  </si>
  <si>
    <t>โครงการพัฒนาระบบและการดูแลสุขภาพต่อเนื่องที่บ้านในสถานบริการเครือข่ายรพ.สงขลาปี2565</t>
  </si>
  <si>
    <t>โครงการพัฒนาเครือข่ายงานสุขภาพภาคประชาชน อำเภอเมืองสงขลา จังหวัดสงขลาปีงบประมาณ 2565</t>
  </si>
  <si>
    <t>โครงการสร้างเสริมสุขภาพตามกลุ่มวัยในปฏิทินวันสำคัญทางสาธารณสุข  ได้แก่ วันเบาหวานโลก14พย วันเด็ก8มค วันนมแม่1-7สค วันวัณโรคโลก24มีค ปี2565</t>
  </si>
  <si>
    <t>โครงการพัฒนาศักยภาพผู้สูงอายุจิตอาสาของชมรมจิตอาสาราชประชาสมาสัย มิตรภาพบำบัดโรงพยาบาลสงขลา</t>
  </si>
  <si>
    <t>การพัฒนาระบบการดูแลผู้ป่วยที่ใช้ยาวาร์ฟารินอย่างไร้รอยต่อปี2565</t>
  </si>
  <si>
    <t>.โครงการสร้างสัมพันธภาพดุจญาติมิตร2565</t>
  </si>
  <si>
    <t>โครงการรณรงค์การเฝ้าระวังโรคแทรกซ้อนผู้ป่วยโรคเรื้อรังแบบมีส่วนร่วมในสถานบริการเครือข่ายโรงพยาบาลสงขลาไม่ใช้งบ</t>
  </si>
  <si>
    <t>SMART NCD CLINIC PLUS :ติดดาวบริการเครือข่ายฯโรงพยาบาลสงขลา)2565</t>
  </si>
  <si>
    <t>โครงการพัฒนาเรือนจำและทัณฑสถาน๔แห่ง เขตอำเภอเมืองสงขลา ภายใต้โครงการราชทัณฑ์ ปันสุข ทำความ ดี เพื่อชาติ ศาสน์ กษัตริย์ ปี2565</t>
  </si>
  <si>
    <t>โครงการอบรมเชิงปฏิบัติการ การช่วยชีวิตขั้นพื้นฐาน (BLS) และการใช้เครื่องกระตุกไฟฟ้าอัตโนมัติ (AED) แก่นักศึกษามหาวิทยาลัยเครือข่ายบริการสุขภาพโรงพยาบาลสงขลาปี2565</t>
  </si>
  <si>
    <r>
      <rPr>
        <b/>
        <sz val="12"/>
        <rFont val="TH SarabunIT๙"/>
        <family val="2"/>
      </rPr>
      <t>โครงการพัฒนาคลินิกไร้พุงคุณภาพในสถานบริการ เครือข่ายบริการสุขภาพโรงพยาบาลสงขลา ปี 2565</t>
    </r>
    <r>
      <rPr>
        <b/>
        <sz val="11"/>
        <rFont val="TH SarabunIT๙"/>
        <family val="2"/>
        <charset val="222"/>
      </rPr>
      <t/>
    </r>
  </si>
  <si>
    <r>
      <rPr>
        <b/>
        <sz val="11"/>
        <color theme="1"/>
        <rFont val="TH SarabunIT๙"/>
        <family val="2"/>
      </rPr>
      <t>โครงการพัฒนาการดำเนินงานคัดกรองโรคมะเร็ง  เครือข่ายบริการสุขภาพ โรงพยาบาลสงขลา ปี 2565</t>
    </r>
    <r>
      <rPr>
        <sz val="11"/>
        <color theme="1"/>
        <rFont val="TH SarabunIT๙"/>
        <family val="2"/>
      </rPr>
      <t xml:space="preserve"> </t>
    </r>
  </si>
  <si>
    <r>
      <t xml:space="preserve">โครงการพัฒนาศักยภาพผู้ประกอบอาหาร ในสถานพัฒนาเด็กปฐมวัย และสถานศึกษา  เครือข่ายบริการสุขภาพ โรงพยาบาลสงขลา ปี 2565 </t>
    </r>
    <r>
      <rPr>
        <sz val="11"/>
        <color theme="1"/>
        <rFont val="TH SarabunIT๙"/>
        <family val="2"/>
      </rPr>
      <t xml:space="preserve"> </t>
    </r>
  </si>
  <si>
    <t>โครงการรวมพลคนกินนมแม่เครือข่ายบริการสุขภาพ โรงพยาบาลสงขลา ปี 2565สค65</t>
  </si>
  <si>
    <t>โครงการอาหารปลอดภัยในโรงพยาบาลปี 2565</t>
  </si>
  <si>
    <t>โครงการการเฝ้าระวังคุณภาพตามเกณฑ์มาตรฐานทางด้านชีวภาพของการกำจัดมูลฝอยติดเชื้อด้วยไอน้ำปี2565</t>
  </si>
  <si>
    <t>โครงการการเฝ้าระวังคุณภาพน้ำดื่มและน้ำใช้ของโรงพยาบาล</t>
  </si>
  <si>
    <t>โครงการป้องกันและควบคุมโรคไข้เลือดออกเครือข่ายบริการ สุขภาพโรงพยาบาลสงขลา  อ.เมือง จ.สงขลา ปี 2565</t>
  </si>
  <si>
    <t>โครงการรณรงค์เติมเต็มความรอบรู้ด้านสุขภาพ( Health Literacy ) เฟส3ปี2565</t>
  </si>
  <si>
    <t xml:space="preserve">โครงการปรับเปลี่ยนพฤติกรรม๓อ.๒ส.สู่สุขภาพดี ยุคThailand 4.0(ในกลุ่มป่วยและกลุ่มเสี่ยง)  เฟส 28.1 กลุ่มป่วย(ผู้ป่วยเบาหวาน ความดันโลหิตสูง) </t>
  </si>
  <si>
    <t xml:space="preserve">โครงการพัฒนาสมรรถนะบุคลากรศูนย์พึ่งได้(OSCC)สู่ความเป็นเลิศต่อการเข้าถึงปัญหาความรุนแรงในสังคมปีงบประมาณ2565       </t>
  </si>
  <si>
    <t xml:space="preserve">ประชุมสัมมนาแลกเปลี่ยนเรียนรู้การถอดบทเรียนความเสี่ยงทางการพยาบาลปีงบประมาณ2565 </t>
  </si>
  <si>
    <t>พัฒนาทักษะการใช้ ๑๑ แบบแผนสุขภาพสู่การวางแผนจำหน่ายแบบบูรณาการปี2565</t>
  </si>
  <si>
    <t>ทักษะการคิดเชิงวิเคราะห์เหตุผลทางคลินิกปี2565</t>
  </si>
  <si>
    <t>เทคนิคการให้การปรึกษา(Basic counseling)ปี2565</t>
  </si>
  <si>
    <t>Update ความรู้ทางการพยาบาลเฉพาะสาขา ปี2565(๑) สาขาอายุรศาสตร์  (๒)สาขาศัลยศาสตร์   (๓)สาขากุมาร และทารกแรกเกิด(๔) สาขาสูติศาสตร์ (๕) สาขาโรคติดเชื้อ(๖) สาขาทารกแรกเกิด(7)สาขาไตพัฒนาศักยภาพจนท.ร่วมดูแลผู้ป่วยโรคไตเครือข่ายรพ.สงขลากค-สค65</t>
  </si>
  <si>
    <t>อบรมฟื้นฟูความรู้และทักษะ advance CPRปี25651CPR in adult2CPR in newborn</t>
  </si>
  <si>
    <t>พัฒนาและฟื้นฟูศักยภาพบุคลากรในการดูแลผู้ป่วยที่ได้รับยาวาร์ฟารินปี2565</t>
  </si>
  <si>
    <t>การพัฒนาเครือข่ายการดูแลผู้ป่วยที่ได้รับยาวาร์ฟารินในโรงพยาบาลชุมชน เครือข่ายบริการสุขภาพ โรงพยาบาลสงขลาปี2565</t>
  </si>
  <si>
    <t>โครงการพัฒนาทักษะบุคลากรเรื่องการพัฒนาระบบยาเพื่อความปลอดภัยของผู้ป่วย ปี2565</t>
  </si>
  <si>
    <t>โครงการพัฒนาระบบยาเพื่อความปลอดภัยของผู้ป่วย ปีงบประมาณ 2565</t>
  </si>
  <si>
    <t>อบรมการใช้กัญชาทางการแพทย์แบบผสมผสานแพทย์แผนปัจจุบันและแพทย์แผนไทยปี2565</t>
  </si>
  <si>
    <t>โครงการพัฒนาศักยภาพบุคลากรตาม Service Plan และการรองรับปัญหาสุขภาพตามสถานการณ์ (สำหรับสถานการณ์ฉุกเฉินระหว่างปี)2565</t>
  </si>
  <si>
    <t>โครงการประชุมเชิงปฎิบัติการเพื่อเตรียมความพร้อมรับการตรวจราชการประจำปี ปี2565</t>
  </si>
  <si>
    <t>1.ผู้คลอดอย่างน้อย ร้อยละ 95ได้รับบริการโดยใช้แนวปฏิบัติเพื่อป้องกันตกเลือดหลังคลอด2 พยาบาลห้องคลอดโรงพยาบาลสงขลาอย่างน้อยร้อยละ 90 มีความพึงพอใจต่อการใช้แนวปฏิบัติ3.ผู้คลอดที่มารับบริการที่ห้องคลอดโรงพยาบาลสงขลา ร้อยละ 95 ไม่มีภาวะตกเลือดหลังคลอด 4.โรงพยาบาลลูกข่ายส่งบุคลากรเข้าร่วมประชุมร้อยละ 90 5.การประชุมเชิงปฏิบัติ ในเรื่อง High risk pregnancy อย่างน้อยปีละ 2 ครั้ง 6.โรงพยาบาลลูกข่ายใช้แนวปฏิบัติร้อยละ 80 เพื่อป้องกันภาวะตกเลือดหลังคลอด 7.พยาบาลห้องคลอด ในโรงพยาบาลลูกข่ายร้อยละ 80 พึงพอใจต่อการใช้แนวปฏิบัติเพื่อป้องกันภาวะตกเลือดหลังคลอด 8.ผู้คลอดในโรงพยาบาลลูกข่ายร้อยละ 80 ที่ใช้แนวปฏิบัติไม่มีภาวะตกเลือดหลังคลอด</t>
  </si>
  <si>
    <t>แผนปฏิบัติการโครงการตามยุทธศาสตร์กลุ่มภารกิจบริการสุขภาพ ปี 2565</t>
  </si>
  <si>
    <t>แผนปฏิบัติการโครงการตามยุทธศาสตร์กลุ่มภารกิจบริการสุขภาพ ปี2565</t>
  </si>
  <si>
    <t>ผู้รับ ผิดชอบ</t>
  </si>
  <si>
    <t>ตอบโจทย์</t>
  </si>
  <si>
    <r>
      <t>18.โครงการส่งเสริมสุขภาพเด็กวัยเรียนสูงดี สมส่วน แข็งแรง IQ/EQ ดี ปี 2565</t>
    </r>
    <r>
      <rPr>
        <sz val="12"/>
        <rFont val="TH SarabunIT๙"/>
        <family val="2"/>
      </rPr>
      <t>2.1 ปรับเปลี่ยนพฤติกรรมเด็กอ้วน25600บ2.2 ติดตามเยี่ยมบ้านเด็กอ้วนกลุ่มเสี่ยง</t>
    </r>
  </si>
  <si>
    <t>อัตราการคัดกรองมะเร็งปากมดลูกในสตรีอายุ30 – 60 ปีอัตราการคัดกรองมะเร็งเต้านมในสตรีอายุ 30 – 70 ปี</t>
  </si>
  <si>
    <r>
      <rPr>
        <b/>
        <sz val="12"/>
        <rFont val="TH SarabunIT๙"/>
        <family val="2"/>
      </rPr>
      <t>4.ตรวจประเมินระบบคุณภาพตามมาตรฐานระบบสารสนเทศ(HAIT) ปี2565</t>
    </r>
    <r>
      <rPr>
        <sz val="12"/>
        <rFont val="TH SarabunIT๙"/>
        <family val="2"/>
      </rPr>
      <t>กิจที่1ประชุมชี้แจงแนวทางการตรวจประเมินระบบHAITค่าอาหาร100คน50บ5000บค่าอาหารว่าง100คน25บ2มื้อ5000บค่าอาหารก่อนและหลังการประเมิน10คน2มื้อ50บ1000บ100000บกิจที่2ตรวจประเมินหน่วยงานค่าตอบแทนการตรวจประเมิน3คนค่าวิทยากรบุคคลไม่ใช่ภาครัฐกลุ่ม3คน1200บ.5ชม18000บค่ายานพาหนะ3คน  6000บ.ค่าที่พัก3คน1450บ3ห้อง4350บ50530บ</t>
    </r>
  </si>
  <si>
    <r>
      <t>1.โครงการพัฒนาและสนับสนุนงานวิจัยประจำปี2565</t>
    </r>
    <r>
      <rPr>
        <sz val="14"/>
        <rFont val="TH SarabunIT๙"/>
        <family val="2"/>
      </rPr>
      <t>เงิน180000บ</t>
    </r>
  </si>
  <si>
    <t>(3.6) แผนประมาณการค่าใช้จ่าย :  แผนงาน/โครงการ ปรับ มีนาคม</t>
  </si>
  <si>
    <t>1.เพื่อให้ผู้เข้าอบรมมีความรู้และความเข้าใจเกี่ยวกับบุคลิกภาพของตนเองและปรับปรุงบุคลิกภาพให้เหมาสมกับงานได้3.เพื่อเสริมสร้างบุคลิกภาพที่ดีสร้างความพึงพอใจและประทับใจแก่ผู้รับบริการทั้งภายในและภายนอก</t>
  </si>
  <si>
    <t>พยาบาลวิชาชีพ140คนรุ่นละ 70</t>
  </si>
  <si>
    <t>ร้อยละพยาบาลวิชาชีพมีบุคลิกภาพที่ดีได้รับคำชมจากผู้รับบริการ</t>
  </si>
  <si>
    <t>โครงการพัฒนาบุคลิกภาพพยาบาลวิชาชีพ ปีงบประมาณ 2565</t>
  </si>
  <si>
    <t>15/3/65 21/2/65</t>
  </si>
  <si>
    <t>1.เพื่อให้บุคลากรใหม่มีความรู้ความเข้าใจนโยบายการดำเนินงานของรพ.กลุ่มการฯตลอดจนแนวทางปฏิบัติการพยาลบาลและนำไปปรับใชในการปฏิบัติงานได้อย่างมีประสิทธิภาพ2.เพื่อช่วยเหลือการปรับตัวบุคลากรใหม่สร้างสัมพันธภาพที่ดี รู้จักการทำงานเป็นทีม3.เพื่อสร้างความยอมรับของบุคลากรเก่าและใหม่</t>
  </si>
  <si>
    <t>60คน พยาบาลใหม่/ย้าย50คนวิทยากร10คน</t>
  </si>
  <si>
    <t>พยาบาลสำเร็จใหม่รับการอบรม 100%</t>
  </si>
  <si>
    <t>ปฐมนิเทศและเสริมพลังเชิงบวกแก่พยาบาลสำเร็จใหม่ ปีงบประมาณ 2565</t>
  </si>
  <si>
    <t>โครงการพัฒนาศักยภาพแพทย์เพิ่มพูนทักษะเพื่อเตรียมความพร้อมในการปฏิบัติงานปี2565</t>
  </si>
  <si>
    <t>โครงการแลกเปลี่ยนเรียนรู้ด้านเทคโนโลยีในองค์กรปี2565ณ.ห้องประชุมสูงอายุ2565</t>
  </si>
  <si>
    <t>โครงการบริจาคโลหิตงานธนาคารเลือดโรงพยาบาลสงขลาปี 2565</t>
  </si>
  <si>
    <r>
      <t>โครงการพัฒนาขึดความสามารถในการให้บริการงานศัลยกรรมช่องปาก และMaxilo Facialปี2565</t>
    </r>
    <r>
      <rPr>
        <sz val="13"/>
        <rFont val="TH SarabunIT๙"/>
        <family val="2"/>
      </rPr>
      <t>ค่าตอบแทนวิทยากร7ชม*8ครั้ง*ชมละ600บรวม 33,600  บาท</t>
    </r>
  </si>
  <si>
    <t>1.เพื่อให้อ. บุคลากรได้แลกเปลี่ยนเรียนรู้ประสบการณืด้านการเรียนการสอนด้านงานบริหารและนำองค์ความรู้ ประสบการณ์ที่ได้รับการศึกษาดูงานมาพัฒนางานให้ดียิ่งขี้น2.เพื่อปรับปรุงและพัฒนาทักษะด้านการเรียนการสอนของพ.พี่เลี้ยงด้านแพทยศาสตรศึกษา</t>
  </si>
  <si>
    <t>กิจกรรมที่120คนกิจที่2 20คน อจ.พ14/6คนคน บุคลากร6คน วิทยากร2คนพ.พี่เลี้ยง10คนจนท.2คน</t>
  </si>
  <si>
    <t>ร้อยละของผู้เข้าร่วมโครงการนำมาปฏิบัติงานถูกต้องมีประสิทธิภาพร้อยละ80 ร้อยละของผู้เข้าร่วมกิจกรรมได้รับความรู้ด้านการเรียนการสอนแพทยศาสตรศึกษา</t>
  </si>
  <si>
    <r>
      <t>69.โครงการพัฒนาสมรรถนะบุคลากรในการช่วยชีวิตขั้นพื้นฐานและขั้นสูงปีงบประมาณ2565</t>
    </r>
    <r>
      <rPr>
        <sz val="13"/>
        <rFont val="TH SarabunIT๙"/>
        <family val="2"/>
      </rPr>
      <t>ฝึกอบรมค่าอาหารว่าง60คน25บ3000บค่าอาหาร3000บค่าวิทยากรกลุ่ม600บ6ชม3600บ5กลุ่ม2ชม12000บเงิน21600บรุ่นที่2ค่าอาหารว่างอาหารวิทยากร/กลุ่ม21600บรวม43200บ</t>
    </r>
  </si>
  <si>
    <t>บุคลากรที่ผ่านการช่วยชีวิตขั้นสูงฝึกทักษะผ่านเกณฑ์100%</t>
  </si>
  <si>
    <t>เพื่อเพิ่มพูนความรู้และทักษะให้แก่บุคลากรในการช่วยชีวิตและขั้นสูงให้ทันสมัยตามแนวทางช่วยชีวิตฯปี2020 ทให้จำนวนผู้ป่วยวิกฤตฉุกเฉินทั้งใน นอกรพ.ที่รับบริการจากรพ.สงขลาด้วยภาวะฉุกเฉินหัวใจหยุดเต้นมี ROSC เพิ่มสูงขึ้น</t>
  </si>
  <si>
    <t>พยาบาลparamedicจนท.เวชกิจฉุกเฉิน 100คน2รุ่นๆละ50คนีมวิทยากร พ. พยาบาล10คน</t>
  </si>
  <si>
    <t>28/3/65  25/1/65</t>
  </si>
  <si>
    <t>ศูนย์แพทย์พญ.กชกร</t>
  </si>
  <si>
    <t>งบเงินกองทุนประกันสังคม</t>
  </si>
  <si>
    <r>
      <t>8.อบรมการวิจัยรายวิชาสร้างเสริมสุขภาพ1,2และประกวดผลงานิจัยเพื่อพัฒนาทักษะในการทำวิจัยของนศพ.มนรปี2565</t>
    </r>
    <r>
      <rPr>
        <sz val="14"/>
        <rFont val="TH SarabunIT๙"/>
        <family val="2"/>
      </rPr>
      <t>ค่าอาหาร3200บค่าอาหารว่าง2000บค่ารางวัล10000บรวม15200บอบรมจัดทำงานวิจัยด้านสร้างเสริมสุขภาพ22600บกิจ2นำเสอและประกวดผลงานวิจัยฯค่ารางวัลชนะเลิศ4000บรองชนะเลิศ3000บรองอันดับ2 2000บรองอันดับ3 1000บเงิน10000บรวม32600บ</t>
    </r>
  </si>
  <si>
    <r>
      <t>11.โครงการสนับสนุนและพัฒนาการจัดการศึกษาที่มีมาตรฐาน ประจำปี 2565</t>
    </r>
    <r>
      <rPr>
        <sz val="13"/>
        <rFont val="TH SarabunIT๙"/>
        <family val="2"/>
      </rPr>
      <t>ค่าที่พักห้องเดี่ยวห้องคู่ระดับชำนาญการพิเศษชำนาญการ3คืน5ห้อง1800บเงิน36000บ/27000บค่าเดินทางเครื่องบิน4000บ20คน80000บค่าเช่าเหมารถตู้3วัน2คัน3000บเงิน18000บค่าอาหาร18000บอาหารเย็น12000บค่าอาหารว่าง6000บค่าของที่ระลึก1500บเงิน198500บกิจที่2อบรมเชิงปฏิบัติการค่าสมนาคุณ2คน7ชม16800บค่าที่พักห้องคู่10ห้อง1800บ18000บค่าเดินทางค่าเช่าเหมาพร้อมเชื้อเพลิง2วัน3คัน3000บเงิน12000บค่าอาหาร12000บอาหารเย็น6000บอาหารว่าง4000บค่าวัสดุ5000บเงิน73800บรวม272300บ</t>
    </r>
  </si>
  <si>
    <r>
      <t>1.นิเทศทางการพยาบาลภายในและภายนอกองค์กรปีงบ2565</t>
    </r>
    <r>
      <rPr>
        <sz val="13"/>
        <rFont val="TH SarabunIT๙"/>
        <family val="2"/>
      </rPr>
      <t>วันที่18-22เมย 20-24และ27มิยนิเทศรพช.6รพ</t>
    </r>
  </si>
  <si>
    <r>
      <t>2.อบรมเชิงปฏิบัติการเรื่องการพัฒนางานประจำสู่การวิจัย:R2Rสำหรับบุคลากรทางการพยาบาลปี2565</t>
    </r>
    <r>
      <rPr>
        <sz val="13"/>
        <rFont val="TH SarabunIT๙"/>
        <family val="2"/>
      </rPr>
      <t>ค่าสมนาคุณ600บ6ชม3วัน10800บค่าอาหาร50บ60คน5มื้อ15000บอาหารว่าง20บ60คน10มื้อ12000บเงิน37800บ</t>
    </r>
  </si>
  <si>
    <r>
      <t>3.โครงการจัดทำแผนยุทธศาสตร์ระยะ 5 ปี โรงพยาบาลสงขลาปี2565</t>
    </r>
    <r>
      <rPr>
        <sz val="13"/>
        <rFont val="TH SarabunIT๙"/>
        <family val="2"/>
      </rPr>
      <t>ค่าอาหาร31คน50บ1550บค่าอาหารว่าง31คน25บ1550เงิน3100บกิจ218มค144คน50บ720019มค147คน7350บอาหารว่าง144คน25บ2มื้อ7200บ19มค147คน25บ2มื้อ7350บวืทยากร4คน1200บ7ชม2วัน67200บค่าที่พัก4ห้อง1200บ4800บค่าอหารเย็น120บ10คน1200บค่าพาหนะ4คน13819.20บเงิน116119.20บรวมเงิน119219.203ประชุมฯเพื่อถ่ายทอดยุทธฯค่าอาหารอาหารว่าง9000บรวม137400บ</t>
    </r>
  </si>
  <si>
    <t>7/2/65 26/1/25656/1/2565</t>
  </si>
  <si>
    <t>1.เพื่อให้ผู้เข้ารับการฝึกอบรมทราบและเข้าใจในหลักการเขียนโครงการได้อย่างถูกต้อง   2.เพื่อให้ผู้เข้ารับการฝึกฯสามารถเขียนโครงการเพื่อตอบสนองพันธกิจ นโยบายขององค์กร และการใช้งบประมาณในการจัดอบรมได้ถูกต้อง3.เพื่อให้เกิดทักษะจากการฝึกอบรมปฏิบัติจริง และเกิดการแลกเปลี่ยนเรียนรู้ระหว่างผู้เข้ารับการอบรม</t>
  </si>
  <si>
    <t>ร้อยละของบุคลากรที่เข้ารับการอบรมผ่านการประเมินความรู้และทักษะ&gt;ร้อยละ80 ความเสี่ยงทางการพยาบาลที่ป้องกันได้มีแนวโน้มลดลง 3.ผู้เข้าร่วมสัมมนามีความพึงพอใจ&gt;ร้อยละ 80</t>
  </si>
  <si>
    <t>NSO(คกก.QA)เผอิญ0817385792</t>
  </si>
  <si>
    <t>NSO(คกก.QA)</t>
  </si>
  <si>
    <t xml:space="preserve">   NSO(คกก.HRD)นางภาวิดา วัฒนสุนทร  </t>
  </si>
  <si>
    <t xml:space="preserve">   NSO(คกก.HRD)ละออง0973611912</t>
  </si>
  <si>
    <t>ผู้เข้าอบรมมีความรู้และทักษะในการส่งเสริมฯร้อยละ802.จำนวนบุคลากรที่รับผิดชอบดูแลมารดาและทารกได้รับการเลี้ยงลูกฯ&gt;ร้อยละ803.อัตราการเลี้ยงลูกด้วยนมแม่6ด.เพิ่มมากขึ้นจากเดิมร้อยละ10</t>
  </si>
  <si>
    <t>ร้อยละบุคลากผ่านเกณฑ์การประเมินสมรรถนะ&gt; 80ร้อยละ บุคลากรผ่านทักษะหารช่วยฟื้นคืนชีพขั้นสูงและการใช้ AED ได้อย่างถูกต้อง&gt; 8๐</t>
  </si>
  <si>
    <t>จำนวนผลงานวิชาการ&gt;ร้อยละ20ของกลุ่มเป้าหมาย อัตราความพึงพอใจของผู้เข้าร่วม&gt;ร้อยละ80</t>
  </si>
  <si>
    <t>บุคลากรมีความรู้ความเข้าใจและความพึงพอใจในการจัดประชุมในระดับดี-ดีมาก &gt;ร้อยละ80วัดความรู้โดยใช้แบบประเมินทดสอบก่อนและหลังการจัดอบรม (Pre-test,Post-test)เจ้าหน้าที่มีความรู้และความพึงพอใจในการจัดโครงการอย่างน้อย80%คะแนนความพึงพอใจต่อการจัดประชุมในระดับดีถึงดีมาก&gt;ร้อยละ 80</t>
  </si>
  <si>
    <t>พยาบาล65คนนักเทคนิคการแพทย์นักวิทยาศาสตร์การแพท12คนเจ้าหน้าที่ปฐมภูมิ13คน</t>
  </si>
  <si>
    <t>แพทย์เพิ่มพูนทักษะ/30คนจนท.15รวม45 คนวันที่2แพทย์เพิ่มพูนฯ30คนอาจารย์พ./พ.พี่เลี้ยง หน.กลุ่มงานรพ35คนจนท15คนรวม80คนวันที่3พเพิ่มพูน30คนอจพ.10คนจนทอื่น5คนรวม45คน</t>
  </si>
  <si>
    <t>๑.เพื่อให้ผู้ป่วยโรคเบาหวาน ความดันโลหิตสูงและไขมันในเลือดสูงที่รับยาสถานบริการเครือข่ายรพ.สงขลาได้รับการตรวจประเมินและเฝ้าระวังภาวะแทรกซ้อนตามมาตรฐาน  ๒.เพื่อให้ผู้ป่วยโรคเบาหวาน ความดันและไขมันในเลือดสูงที่ตรวจพบภาวะเสี่ยงสูงต่อการเกิดภาวะแทรกซ้อนได้รับการดูแลรักษาที่เหมาะสม๓.เพื่อให้ผู้ป่วยโรคเรื้อรังมีความพึงพอใขในการรับบริการที่สถานบริการเครือข่ายฯและมารับบริการอย่างต่อเนื่อง</t>
  </si>
  <si>
    <t>1.เพื่อพัฒนาองค์ความรู้ให้กับผู้ปฏิบัติงานในหน่วยบริการปฐมภูมิเครือข่ายฯโรงพยาบาลสงขลา2. เพื่อสร้างแนวปฏิบัติในการดำเนินงานในหน่วยบริการปฐมภูมิเครือข่ายฯ26แห่งให้มีมาตรฐานเดียวกัน</t>
  </si>
  <si>
    <r>
      <t>27.โครงการพัฒนาองค์กรให้เป็นองค์กรแห่งการเรียนรู้(Knowledge Management&amp;Learning Organization)ปี2565</t>
    </r>
    <r>
      <rPr>
        <sz val="12"/>
        <color theme="1"/>
        <rFont val="TH SarabunIT๙"/>
        <family val="2"/>
      </rPr>
      <t>กิจที่1.ประชุมเชิงปฏิบัติการแลกเปลี่ยนในเครือข่ายมคมีคพคกคสคกย-ค่าอาหารว่าง๒๐บ5๐คน6ครั้ง6,0๐๐บค่าอาหาร๕๐บ.5๐คน6ครั้ง15,0๐๐บกิจ2การดำเนินกิจกรรมKสำหรับบุคลากรในศ.ปฐมภูมิกิจ3 การประชุมปจด.ในการดำเนินงานและติดตามตัวชี้วัดคุณภาพกิจที่ 4 การประชุมติดตามอาหารว่าง20บ20คน6ครั้ง2400บเงิน23400บ</t>
    </r>
  </si>
  <si>
    <t xml:space="preserve">1.เพื่อเพิ่มความเข้าใจและความร่วมมือระหว่างสหวิชาชีพในการพัฒนาและขับเคลื่อนระบบยาทุกกระบวนการเพื่อความปลอดภัยของผู้ป่วย 
2เพื่อให้ทีมสหวิชาชีพสามารถวิเคราะห์จุดอ่อน แข็งของหน่วยงานและหาแนวทางการแก้ไขปัญหาได้โดยใช้กระบวนการPDCA3.เพื่อสร้างเครือข่ายในการพัฒนาและแลกเปลี่ยนเรียนรู้ระหว่างบุคลากรทางการแพทย์เกี่ยวกับความปลอดภัยด้านยา4.เพื่อให้เกิดมาตรฐานและแนวทางปฏิบัติในเรื่องการประเมินAdverse Drug Reaction (Type A, B)การทำ Medication Reconciliation, การติดตามการใช้ยาในกลุ่มที่มีความเสี่ยงสูง(High Alert Drug),การแพ้ยาซ้ำ(ในและนอกระบบ),การรายงาน/การวิเคราะห์ความคลาดเคลื่อนทางยา(Medication Errors)และการติดตามการใช้ยาในกลุ่ม SMP </t>
  </si>
  <si>
    <r>
      <t>38.โครงการพัฒนาสมรรถนะบุคลากรศูนย์พึ่งได้(OSCC)สู่ความเป็นเลิศต่อการเข้าถึงปัญหาความรุนแรงในสังคมปีงบประมาณ2565</t>
    </r>
    <r>
      <rPr>
        <sz val="12"/>
        <rFont val="TH SarabunIT๙"/>
        <family val="2"/>
      </rPr>
      <t>กิจ1ค่าฝึกอบรมหลักสูตร การปรึกษาเพื่อฟื้นฟูอำนาจและศักยภาพในการให้บริการผู้ที่ถูกกระทำรุนแรง(หลักสูตรบ้านดิน)เชียงใหม่20,000บx3คน60,000บ(ค่าลงทะเบียน,ที่พัก,เบี้ยเลี้ยง,พาหนะ)กิจ2ค่าใช้จ่ายในการฝึกอบรมร่วมกับศิริราช15000บ2คน30000บร่วมประชุมสัมนา20360บค่าจ้างเหมาสื่อ200ล150บ30000บรวม140360บ</t>
    </r>
  </si>
  <si>
    <r>
      <t>40.อบรมเชิงปฏิบัติการเรื่องการพัฒนาทักษะการประเมิน๑๑แบบแผนและการบันทึกที่สะท้อนการใช้กระบวนการพยาบาลอย่างมืออาชีพปี2565</t>
    </r>
    <r>
      <rPr>
        <sz val="12"/>
        <rFont val="TH SarabunIT๙"/>
        <family val="2"/>
      </rPr>
      <t>จำนวน301คนเป้าหมาย300คนค่าอาหาร300คน20บ2มื้อ12000บค่าอาหาร300คน50บ15000บรวม27000บ</t>
    </r>
  </si>
  <si>
    <r>
      <t>43(3)ประชุมวิชาการSmart neonatal Careการดูแลทารกแรกเกิด
 ปี6๕</t>
    </r>
    <r>
      <rPr>
        <sz val="12"/>
        <rFont val="TH SarabunIT๙"/>
        <family val="2"/>
      </rPr>
      <t>ค่าสมนาคุณ4คน5ชม600บ2รุ่น5400บแบ่งกลุ่ม3คน1.5ชม300บ2รุ่น2700บค่าอาหาร50บ2รุ่น50คน5000บ</t>
    </r>
    <r>
      <rPr>
        <b/>
        <sz val="12"/>
        <rFont val="TH SarabunIT๙"/>
        <family val="2"/>
      </rPr>
      <t xml:space="preserve">
</t>
    </r>
    <r>
      <rPr>
        <sz val="12"/>
        <rFont val="TH SarabunIT๙"/>
        <family val="2"/>
      </rPr>
      <t>ค่าอาหารว่าง50คน๒5บ๒ มื้อ5000บ18100บ</t>
    </r>
  </si>
  <si>
    <r>
      <rPr>
        <b/>
        <sz val="12"/>
        <color theme="1"/>
        <rFont val="TH SarabunIT๙"/>
        <family val="2"/>
      </rPr>
      <t>45.โครงการอบรมเชิงปฏิบัติการการสร้างผลงานทางวิชาการสำหรับบุคลากรทางการพยาบาลปีงบประมาณ2565</t>
    </r>
    <r>
      <rPr>
        <sz val="12"/>
        <color theme="1"/>
        <rFont val="TH SarabunIT๙"/>
        <family val="2"/>
      </rPr>
      <t>ค่าอาหาร50บ50คน2วัน5000บค่าอาหารว่าง25บ50คน2มื้อ5000บเงิน10000บ</t>
    </r>
  </si>
  <si>
    <r>
      <t xml:space="preserve">68.ปฐมนิเทศและเสริมพลังเชิงบวกแก่พยาบาลสำเร็จใหม่ ปีงบประมาณ 2565 </t>
    </r>
    <r>
      <rPr>
        <sz val="12"/>
        <rFont val="TH SarabunIT๙"/>
        <family val="2"/>
      </rPr>
      <t>25บ.4มื้อ6000บค่าอาหาร60คน50บ2มื้อ6000บค่าสมนาคุณ600บ12ชม7200บค่าช่อบูเก้2000บ21200บ</t>
    </r>
  </si>
  <si>
    <t>โครงการพัฒนาสมรรถนะบุคลากรในการช่วยชีวิตขั้นพื้นฐานและขั้นสูงปีงบประมาณ2565</t>
  </si>
  <si>
    <t>43(4)ประชุมวิชาการการส่งเสริมเลี้ยงลูกด้วยนม ปี65</t>
  </si>
  <si>
    <t>สามารถนำผลงานผู้ได้รับรางวัล ส่งประกวดต่อในระดับจังหวัดได้ 100เปอร์เซ็นต์</t>
  </si>
  <si>
    <t>1.เพื่อส่งเสริมให้บุคลากรมีการพัฒนาความสามรถในด้านต่าง ๆ 2.ยกระดับบุคลากรที่มีความสามรถ่เวทีระดับต่าง ๆ</t>
  </si>
  <si>
    <t>บุคลากรในระดับต่าง ๆ 8 คน</t>
  </si>
  <si>
    <r>
      <rPr>
        <b/>
        <sz val="13"/>
        <rFont val="TH SarabunIT๙"/>
        <family val="2"/>
      </rPr>
      <t>65.โครงการฝึกอบรมเชิงปฏิบัติการ การเขียนโครงการอย่างมุ่งผลสัมฤทธิ์ ประจำปี 2565</t>
    </r>
    <r>
      <rPr>
        <sz val="13"/>
        <rFont val="TH SarabunIT๙"/>
        <family val="2"/>
      </rPr>
      <t xml:space="preserve"> จัดอบรมฯค่าอาหาร86คน50บ6000บ ค่าอาหารรว่าง86คน25บ2มื้อ6000บค่าตอบแทนวิทยากรบุคลากรภาครัฐ 600บ4ชม2400บ 600บ2ชม1200บรวม11600บ</t>
    </r>
  </si>
  <si>
    <t>บุคลากรของโรงพยาบาลสงขลา ทีมผู้จัดและวิทยากร จำนวน 120 คนเข้า 86คน</t>
  </si>
  <si>
    <t>1.เพื่อสร้างเครือข่ายและการเข้าถึงบริการในผู้ป่วยโรคหัวใจที่ได้รับการรักษาด้วยยาละลายลิ่มเลือดการดูแลผู้ป่วยภาวะหัวใจล้มเหลวในเครือข่ายรพ.สงขลา2.เพื่อพัฒนาองค์ความรู้และทักษะของบุคลากรทางการพ.ในการดูแลผป.โรคหัวใจที่ได้รับการรักษาด้วยยาวาร์ฟารินและภาวะหัวใจล้มเหลว</t>
  </si>
  <si>
    <t>พ.เภสัชพยาบาลที่รับผิดชอบ35คน</t>
  </si>
  <si>
    <t>ร้อยละ100รพ.เครือข่ายมีศักยภาพดูแลผป.ฌรคหัวใจใช้ยาละลายฯ2.ร้อยละบุคลากรอบรมใช้แบบทดสอบไม่น้อยกว่าร้อยละ80</t>
  </si>
  <si>
    <t>กลุ่มงานเภสัชกรรมนายณัฏฐานนท์</t>
  </si>
  <si>
    <t>งบสสจ.สงขลา</t>
  </si>
  <si>
    <t>สสจ.สงขลา</t>
  </si>
  <si>
    <t>โครงการพัฒนาคุณภาพการดูแลผู้ป่วยโรคเรื้อรังHigh Rick NCDที่มีโรคหัวใจที่ใช้ยาละลายลิ่มเลือดWafarin)และภาวะหัวใจล้มเหลวเครือข่ายโรงพยาบาลสงขลาปี2565</t>
  </si>
  <si>
    <t>โครงการเฝ้าระวังป้องกันละควบคุมโรคติดเชื้อไวรัสโคโรนา2019เครือข่ายบริการสุขภาพ อ.เมือง จ.สงขลาปี2565</t>
  </si>
  <si>
    <t>21/4/65เลขที่ออก287921เมย65ส่งสสจ11/4/2565</t>
  </si>
  <si>
    <t>ผล</t>
  </si>
  <si>
    <t xml:space="preserve">ผลิตและพัฒนาบุคลากรให้ตอบสนองความต้องการภาวะสุขภาพของประชาชนและธำรงรักษาบุคลากร </t>
  </si>
  <si>
    <r>
      <t>55.โครงการแลกเปลี่ยนเรียนรู้ด้านเทคโนโลยีในองค์กรปี2565ณ.ห้องประชุมสูงอายุ2565</t>
    </r>
    <r>
      <rPr>
        <sz val="12"/>
        <rFont val="TH SarabunIT๙"/>
        <family val="2"/>
      </rPr>
      <t>มีค65อาหารว่าง20คน25บ500บอาหาร20คน50บ1000บ1500บค่าอาหารว่าง50คน20บ36รุ่น36000บค่าอาหาร50คน50บ90000บค่าวัสดุ4000บรวม130000บ</t>
    </r>
  </si>
  <si>
    <r>
      <rPr>
        <b/>
        <sz val="12"/>
        <rFont val="TH SarabunIT๙"/>
        <family val="2"/>
      </rPr>
      <t>59โครงการจัดงานวันมหิดลปีงบประมาณ 2565</t>
    </r>
    <r>
      <rPr>
        <sz val="12"/>
        <rFont val="TH SarabunIT๙"/>
        <family val="2"/>
      </rPr>
      <t xml:space="preserve">วันที่24กย2565 ณ ลานประดิษฐานฯ1.ค่าใช้จ่ายการจัดงาน100500 บ2.ค่าใช้จ่ายในพิธีทางศาสนา 14500บรวม115000บ.              </t>
    </r>
  </si>
  <si>
    <t>คก.บริหารและพัฒนาบุคลากรพนิด0815428441</t>
  </si>
  <si>
    <t>คกบริหารและพัฒนาบุคลาก พนิดา0815428441</t>
  </si>
  <si>
    <t>NSO(คกก.QA)เผอิญ ณ พัทลุง0817385792</t>
  </si>
  <si>
    <t>แพทย์ เภสัชกร พยาบาล และเจ้าหน้าที่ รพ.สงขลา จำนวน 250 คน แบบ On-Site และแบบ Online</t>
  </si>
  <si>
    <r>
      <t>54.โครงการพัฒนาศักยภาพบุคลากรตาม Service Plan และการรองรับปัญหาสุขภาพตามสถานการณ์(สำหรับสถานการณ์ฉุกเฉินระหว่างปี)2565</t>
    </r>
    <r>
      <rPr>
        <sz val="12"/>
        <rFont val="TH SarabunIT๙"/>
        <family val="2"/>
      </rPr>
      <t>กิจกรรมบรมเชิงปฏิบัติการ344002.ประชุมวาการก้าวทันโรคฯ27200บ3ก้าวทันโรคฯ118000บ4จัดทำสื่อปชส20400บรวม200000บ</t>
    </r>
  </si>
  <si>
    <t>รพ.สต.และ PCUเครือข่ายฯรพ.สงขลาจำนวน 31 แห่งบุคลากรรพ.สต./PCUเครือข่ายฯ , ทีมผู้จัดและวิทยากร 50 คน - บุคลากรรพ.สต./PCUเครือข่ายฯ , ทีมผู้จัดและวิทยากร 60 คนทีมพี่เลี้ยง  23 คน - บุคลากรรพ.สต./PCUเครือข่ายฯ 50 คน๑.บุคลากรหน่วยบริการปฐมภูมิฯ31 แห่ง</t>
  </si>
  <si>
    <t>1.เพื่อสนับสนุนให้เกิดการสร้าง งานวิจัย,นวัตกรรม, CQI, Best practice ฯลฯ ในหน่วยบริการปฐมภูมิเครือข่ายฯรพ.สงขลา2. เพื่อการเผยแพร่ผลงานรพ.สงขลาเกิดการแลกเปลี่ยนเรียนรู้ระหว่างหน่วยบริการและคัดเลือกผลงานสำหรับการนำเสนอในเวทีวิชาการระดับต่างๆ3. เพื่อเชื่อมโยงและขยายเครือข่ายความร่วมมือทางวิชาการระหว่างหน่วยงานต่างๆที่เกี่ยวข้องทั้งใน/นอกกระทรวงสาธารณสุขและมหาวิทยาลัยต่างๆ</t>
  </si>
  <si>
    <t>ตัวชี้วัดระดับองค์กร บุคลากรในทีมดูแลผู้ป่วยวิกฤติฉุกเฉินมีสมรรถนะเพิ่มสูงขึ้น  
ตัวชี้วัดระดับกิจกรรม บุคลากรในทีมดูแลผู้ป่วยวิกฤติฉุกเฉินมีความรู้ และทักษะในการดูแลผู้ป่วยวิกฤติฉุกเฉิน</t>
  </si>
  <si>
    <r>
      <t>62.โครงการคัดกรองเบาหวานขึ้นตาในโรงพยาบาลชุมชนเครือข่ายโรงพยาบาลสงขลาปีงบ2565</t>
    </r>
    <r>
      <rPr>
        <sz val="13"/>
        <rFont val="TH SarabunIT๙"/>
        <family val="2"/>
      </rPr>
      <t>1.ค่าพาหนะ ขอรถรพ.ไปกลับ๑๔เที่ยวเวลาออก06.00 น.เวลากลับ 16.00น1.รพ.สิงหนคร บุคลากร4คนเบี้ยเลี้ยงคนละ 240บ.960บ2.รพ.สทิงพระ 3รพ.สทิงพระ4รพ.เทพา5รพระโนด2. รวม5760บ</t>
    </r>
  </si>
  <si>
    <r>
      <t>16.โครงการอบรมเชิงปฏิบัติการความสามารถในการให้บริการงานศัลยกรรมช่องปาก และMaxilo Facialปี2565</t>
    </r>
    <r>
      <rPr>
        <sz val="13"/>
        <rFont val="TH SarabunIT๙"/>
        <family val="2"/>
      </rPr>
      <t>ค่าวิทยากร4200บ7มีค65ดมยา20ธค654200บค่าตอบแทนวิทยากร7ชม8ครั้งชมละ600บรวม 33,600บ</t>
    </r>
  </si>
  <si>
    <r>
      <t>13.จัดอบรมและฝึกซ้อมแผนรับอุบัติภัยหมู่และสาธารณภัย ปี 2565</t>
    </r>
    <r>
      <rPr>
        <sz val="13"/>
        <rFont val="TH SarabunIT๙"/>
        <family val="2"/>
      </rPr>
      <t>จำนวน140คนกิจ1เตรียมความพร้อมประชุมปฏิบัติซ้อมค่าอาหาร100คน50บ5000บอาหารว่าง100คน20บ4000บกิจ2ฝึกซ้อมแผนฯอาหารว่าง2800บอาหาร70คน50บ3500บค่าวิทยากรกลุ่มชมละ300บ20คน6000บค่าวัสดุ14488บเงิน35788บ</t>
    </r>
  </si>
  <si>
    <r>
      <t>14.โครงการพัฒนา สมรรถนะทีมบุคลากรในการดูแลผู้ป่วยวิกฤติฉุกเฉิน กลุ่มโรคFast track ปี2565</t>
    </r>
    <r>
      <rPr>
        <sz val="13"/>
        <rFont val="TH SarabunIT๙"/>
        <family val="2"/>
      </rPr>
      <t xml:space="preserve"> 2รุ่น30,31มีคที่1ค่าอาหาร50คน50บ2500บค่าอาหารว่าง50คน20บ2มื้อ2000บ4500บ ค่าตอบแทน600บ5คน2วัน6600บรวม13200บ</t>
    </r>
  </si>
  <si>
    <r>
      <t>58.โครงการพัฒนาเครือข่ายระบบบริการจิตเวชเรื้อรังในชุมชนของหน่วยบริการของแม่ข่ายปีงบ2565</t>
    </r>
    <r>
      <rPr>
        <sz val="13"/>
        <rFont val="TH SarabunIT๙"/>
        <family val="2"/>
      </rPr>
      <t>การให้คำปรึกษา กำกับติดตามนิเทศงานและร่วมให้บริการผู้ป่วย1000ราย85คน85000บ</t>
    </r>
  </si>
  <si>
    <t>1.บุคลากรในระบบบริการปฐมภูมิมีความรู้ ความเข้าใจ สามารถบันทึกและตรวจประเมินคุณภาพข้อมูลได้2. ประชาชนเข้าถึงบริการทางการแพทย์ได้อย่างมีคุณภาพ3. หน่วยบริการปฐมภูมิและเครือข่ายหน่วยบริการปฐมภูมิผ่านเกณฑ์รพ.สต.ติดดาว4.ประชาชนได้รับบริการปฐมภูมิใกล้บ้าน</t>
  </si>
  <si>
    <r>
      <t>12.โครงการอบรมเชิงปฏิบัติการการช่วยชีวิตขั้นพื้นฐาน (BLS)และการใช้เครื่องกระตุกไฟฟ้าอัตโนมัติ (AED) แก่นักศึกษามหาวิทยาลัยเครือข่ายบริการสุขภาพโรงพยาบาลสงขลาปี2565</t>
    </r>
    <r>
      <rPr>
        <sz val="12"/>
        <rFont val="TH SarabunIT๙"/>
        <family val="2"/>
      </rPr>
      <t xml:space="preserve">ค่าอาหาร60คน60บ3ครั้ง9000บค่าอาหารว่าง2 มื้อ60คน20บ3ครั้ง 7200บค่าจัดซื้อจัดจ้างคู่มือ ๖๐คน๒๐บ3ครั้ง3600บค่าวิทยากร 600บ  2ชม3ครั้ง3600บ </t>
    </r>
  </si>
  <si>
    <t>1.ร้อยละ๘๐ ของผู้เข้าร่วมอบรมได้รับความรู้ และฝึกปฏิบัติสอดคล้องตามวัตถุประสงค์ของโครงการ 2.ร้อยละ๘๐ ของผู้เข้าร่วมอบรมทักษะการช่วยชีวิตขั้นพื้นฐาน(CPR) การใช้เครื่องกระตุ้นไฟฟ้าหัวใจ อัตโนมัติ (AED) 3.ร้อยละ๘๐ ของผู้เข้ารับการอบรมมีความรู้และทักษะการปฐมพยาบาลเมื่อมีสิ่งแปลกปลอมติดคอในเด็กและผู้ใหญ่</t>
  </si>
  <si>
    <t>นักศึกษาชั้นปีที่๑ - ๒ มหาวิทยาลัยราชภัฎสงขลาจำนวน  ๕๐ คน มหาวิทยาลัยทักษิณสงขลาจำนวน ๕๐ คนมหาวิทยาลัยเทคโนโลยีราชมงคลศรีวิชัยฯจำนวน ๕๐ คนคณะทำงานจัดอบรม จำนวน ๑๐ คน</t>
  </si>
  <si>
    <r>
      <t xml:space="preserve">17.โครงการพัฒนาการดำเนินงานโรงเรียนรอบรู้ด้านสุขภาพ เครือข่ายบริการสุขภาพรพ.สงขลา ปี 2565 </t>
    </r>
    <r>
      <rPr>
        <sz val="12"/>
        <rFont val="TH SarabunIT๙"/>
        <family val="2"/>
      </rPr>
      <t>1ประชุมเชิงปฏิบัติการพัฒนาการดำเนินงานโรงเรียนรอบรู้ด้านสุขภาพ ปี 2565 3 เยี่ยม ติดตามการดำเนินงานโรงเรียนรอบรู้ด้านสุขภาพกย 4 จัดทำคู่มือ เอกสารสนับสนุนการดำเนินงานโรงเรียนรอบรู้ด้านสุขภาพ3000บ</t>
    </r>
  </si>
  <si>
    <r>
      <t xml:space="preserve">9.โครงการรณรงค์การเฝ้าระวังโรคแทรกซ้อนผู้ป่วยโรคเรื้อรังแบบมีส่วนร่วมในสถานบริการเครือข่ายรพ.สงขลาปี2565ไม่ใช้งบ </t>
    </r>
    <r>
      <rPr>
        <sz val="12"/>
        <color theme="1"/>
        <rFont val="TH SarabunIT๙"/>
        <family val="2"/>
      </rPr>
      <t>๑.ออกตรวจทางห้องปฏิบัติการตรวจจอประสาทตาประเมินเท้าร่วมกับจนทและอสมกิจที่2ประเมินการดูแลสุขภาพและติดตามกลุ่มเสี่ยงสูงต่อการเกิดภาวะแทรกซ้อน ณสถานบริการปฐมภูมิในเครือข่ายรพ.สงขลา24 แห่งไม่ใช้งบ</t>
    </r>
  </si>
  <si>
    <t>เจ้าหน้าที่ผู้รับผิดชอบงานและผู้เกี่ยวข้อง ร้อยละ๙๐ ของผู้ป่วย โรคเบาหวาน ความดันโลหิตสูงและไขมันในเลือดสูงที่ส่งต่อรับยาได้รับการตรวจประเมินตามมาตรฐาน -ร้อยละ๙๐ ของผู้ป่วยที่มีภาวะแทรกซ้อนได้รับ</t>
  </si>
  <si>
    <t>1. บุคลากรสาธารณสุข จำนวน 35คน ประชุมเตรียมการและสรุปผลงาน 2ครั้ง2.ผู้ป่วยเรื้อรัง โรคเบาหวาน จำนวน 1,250 คน และผู้ป่วยความดันโลหิตสูงและไขมันในเลือดสูงจำนวน 3,400 คน 3.อสม 92คนสถานบริการละ 4 คน</t>
  </si>
  <si>
    <t>1.เพื่อพัฒนาการดำเนินงานในคลินิกไร้พุงคุณภาพ2.เพื่อติดตามกลุ่มเสี่ยงให้มีการปรับเปลี่ยนพฤติกรรมในระยะที1 3 6เดือน</t>
  </si>
  <si>
    <t>ผู้รับผิดชอบงานโรงพยาบาลสงขลาและหน่วยบริการปฐมภูมิในเครือข่ายบริการสุขภาพรพ.สงขลา 40 คนคลินิกไร้พุงในรพ.สต.และPCU</t>
  </si>
  <si>
    <r>
      <t xml:space="preserve">19.โครงการส่งเสริมอนามัยการเจริญพันธุ์ในวัยรุ่นและเยาวชนเครือข่ายฯ รพ.สงขลา ปี 2565 </t>
    </r>
    <r>
      <rPr>
        <sz val="12"/>
        <rFont val="TH SarabunIT๙"/>
        <family val="2"/>
      </rPr>
      <t>1อบรมการส่งเสริมค่าตอบแทน600บ4ชม2400บค่าอาหาร5000บอาหารว่าง4000บค่าวัสดุ2400บ.3 เยี่ยมติดตามการดำเนินงานการให้บริการสุขภาพที่เป็นมิตรสำหรับวัยรุ่นและเยาวชนใน PCU/รพ.สต. ไม่ใช้งบ13800บ</t>
    </r>
  </si>
  <si>
    <r>
      <t>28.โครงการจิตอาสาเสริมพลังทั้งผู้ให้และผู้รับร่วมแบ่งปันน้ำใจให้ผู้ด้อยโอกาสประจำปี 2565</t>
    </r>
    <r>
      <rPr>
        <sz val="13"/>
        <rFont val="TH SarabunIT๙"/>
        <family val="2"/>
      </rPr>
      <t>กิจที่ 1จิตอาสากิจ2นศ.จิตอาสาเยี่ยมบ้านกิจกรรมนักศึกษาจิตอาสาเล่าเรื่องผู้ด้อยโอกาส - ค่าอาหารว่าง20บ60คน1,200บค่าเกียรติบัตร 20บ60คน1,200บรวม2400บ</t>
    </r>
  </si>
  <si>
    <t>บุคลากรสาธารณสุขในหน่วยบริการปฐมภูมิเครือข่ายฯสงขลา/ วิทยากร/ คณะทำงานและผู้เกี่ยวข้อง100คน</t>
  </si>
  <si>
    <t>จำนวนบุคลากรที่เข้าร่วมกิจกรรมมากกว่าร้อยละ 80 ความพึงพอใจของผู้ร่วมกิจกรรมในระดับ ดี -ดีมากมากกว่าร้อยละ 80 - มีการสร้างงานวิจัยจากงานประจำ, CQIผลงานคุณภาพ,นวัตกรรมใน ศสช.เครือข่ายฯร.พ.สงขลามากกว่าร้อยละ 80 โครงการแล้วเสร็จตามระยะเวลาที่กำหนด</t>
  </si>
  <si>
    <r>
      <rPr>
        <b/>
        <sz val="12"/>
        <color theme="1"/>
        <rFont val="TH SarabunIT๙"/>
        <family val="2"/>
      </rPr>
      <t>1.โครงการพัฒนาระบบบริการปฐมภูมิจัดบริการสุขภาพแบบ New Normal ภายใต้สถานการณ์สุขภาพที่เปลี่ยนแปลงปี2565</t>
    </r>
    <r>
      <rPr>
        <sz val="11"/>
        <color theme="1"/>
        <rFont val="TH SarabunIT๙"/>
        <family val="2"/>
      </rPr>
      <t>กิจ1.ขึ้นทะเบียนหน่วยบริการปฐมภูมิและเครือข่ายหน่วยบริการปฐมภูมิ กิจ2พัฒนาหน่วยบริการปฐมภูมิก้าวหน้าที่มีแพทย์เวชศาสตร์ครอบครัวให้บริการ5วันต่อสัปดาห์ กิจ3อบรมบันทึก43แฟ้ม50คน เชื่อมโยงครบถ้วนทั้ง5ด้านค่าอาหาร50บ50คน3วัน7500บ ค่าอาหารว่าง20บ50คน3วัน6000บค่าตอบแทน(บุคลากรภาครัฐ)4ชม.600บ3ชม2400บวิทยากร1200บ4ชม4800บ20700บกิจ4ติดตามไม่ใช้งบกิจ5พัฒนาคุณภาพ NCU/N-PCUไม่ใช้งบรวม 20700บ</t>
    </r>
  </si>
  <si>
    <r>
      <t>2.อบรมเชิงปฏิบิติการประกวดผลงานวิชาการของหน่วยบริการปฐมภูมิเครือข่ายฯiรพ.สงขลา ปีงบ 2565</t>
    </r>
    <r>
      <rPr>
        <sz val="12"/>
        <rFont val="TH SarabunIT๙"/>
        <family val="2"/>
      </rPr>
      <t>1.การประชุมให้ความรู้แนวทางการส่งผลงาน - ค่าอาหารว่าง20บ20คน400บ2.ดำเนินการประกวดผลงานวิจัยและงานคุณภาพประเภทต่างๆ ตัดสินการประกวดและมอบรางวัล2. ดำเนินการประกวดผลงานวิจัยและงานคุณภาพประเภทต่างๆ ตัดสินการประกวดและมอบรางวัล ค่าอาหาร50บ100คน 2วัน10,000 บค่าอาหารว่าง 40บ 100 คน2วัน8,000บ - ค่าตอบแทน(บุคลากรภาครัฐ) ครั้งละ400บ6ครั้ง2,400บค่าตอบแทน(มิใช่ภาครัฐ)800บ6 ครั้งรวม4800บ ค่าเกียรติบัตรพร้อมกรอบรูป18ชุด150บ 2,700บค่าวัสดุ3,000 บรวม31300บ</t>
    </r>
  </si>
  <si>
    <r>
      <t xml:space="preserve">6.โครงการประชุมวิชาการและการประกวดนำเสนอผลงานพัฒนาคุณภาพประจำปี2565 </t>
    </r>
    <r>
      <rPr>
        <sz val="12"/>
        <rFont val="TH SarabunIT๙"/>
        <family val="2"/>
      </rPr>
      <t>กิจที่1การประกวดการนำเสนอผลงานการพัฒนาคุณภาพ เป็นเงิน 39,0๐๐.บ2.การประชุมวิชาการInnovative Healthcare Management 18310บ3.การนำเสนอผลงานคุณภาพระดับจ.เขตประเทศ5000บค่าประภทโปสเตอร์5,000บรวม62310บ.</t>
    </r>
  </si>
  <si>
    <r>
      <t>7.โครงการเพิ่มประสิทธิภาพระบบบริหารความเสี่ยงในโรงพยาบาลคุณภาพปี2565</t>
    </r>
    <r>
      <rPr>
        <sz val="12"/>
        <color indexed="8"/>
        <rFont val="TH SarabunIT๙"/>
        <family val="2"/>
      </rPr>
      <t>กิจที่1อบรมเชิงปฏิบัติการการค้นหาความเสี่ยงเชิงป้องกันเพื่อความปลอดภัยในการทำงาน 14440 2.อบรมเชิงปฏิบัติการ Risk Management/Risk Register39310บ.กิจที่2อบรมเชิงปฏิบัติการการพัฒนาคุณภาพที่เชื่อมโยงกับระบบบริหารความเสี่ยง บริหารต่อมเอ๊ะด้วย Trigger Tool กันเถอะ9000บกิจ4อบรมเชิงปฏิบัติการการแลกเปลี่ยนเรียนรู้การทบทวน Trigger Tool สู่การจัดการเชิงคุณภาพ16560บ55870บ</t>
    </r>
  </si>
  <si>
    <t>29/4/65 11/4/65</t>
  </si>
  <si>
    <t xml:space="preserve"> -ร้อยละ80ของหน่วยปฐมภูมิมีการดำเนินงานชมรมเบาหวานความดันต่อเนื่องร้อยละ80ชมรมแลกเปลี่ยนเรียนรู้ดูแลตนเองร้อยละ80ทำกิจกรรมฯมีLine groupให้คำปรึกษา</t>
  </si>
  <si>
    <r>
      <t>5.โครงการส่งเสริมการจัดการสุขภาพตนเองของผู้ป่วยโรคเรื้อรังและสร้างต้นแบบชมรมผู้ป่วยโรคเรื้อรังในหน่วยบริการปฐมภูมิรพ.สงขลาปี2565</t>
    </r>
    <r>
      <rPr>
        <sz val="10"/>
        <color theme="1"/>
        <rFont val="TH SarabunIT๙"/>
        <family val="2"/>
      </rPr>
      <t xml:space="preserve"> การประชุมเพื่อติดตามและแลกเปลี่ยนเรียนรู้การดูแลตนเองของผู้ป่วยเบาหวาน-ความดันโลหิตสูงชมรมฯในหน่วยบริการปฐมภูมิ20บ35คน31แห่ง2ครั้ง43,390บค่าเอกสาร990บกิจ2.ประชุมแลกเปลี่ยนเรียนรู้ การดำเนินงานชมรมผู้ป่วยเบาหวาน-ความดันโลหิตสูงในหน่วยบริการปฐมภูมิ70คน50บ3500บอาหารว่าง20บ70คน2มื้อ2800บ6300บกิจ3. ประกวดชมรมผู้ป่วยฯในหน่วยบริการปฐมภูมิ -ค่าเกียรติบัตรพร้อมกรอบรูป5ชุด150บ750บรางวัลที่1เงิน2000บรางวัลที่2เงิน1,800บรางวัลที่3เงิน1500 บชมเชย2รางวัลๆละ1000บเงิน</t>
    </r>
    <r>
      <rPr>
        <sz val="11"/>
        <color theme="1"/>
        <rFont val="TH SarabunIT๙"/>
        <family val="2"/>
      </rPr>
      <t>8050บรวม58740บ</t>
    </r>
  </si>
  <si>
    <r>
      <rPr>
        <b/>
        <sz val="12"/>
        <color theme="1"/>
        <rFont val="TH SarabunIT๙"/>
        <family val="2"/>
      </rPr>
      <t>14.โครงการพัฒนาการดำเนินงานคัดกรองโรคมะเร็งเครือข่ายบริการสุขภาพ รพ.สงขลาปี 2565</t>
    </r>
    <r>
      <rPr>
        <sz val="12"/>
        <color theme="1"/>
        <rFont val="TH SarabunIT๙"/>
        <family val="2"/>
      </rPr>
      <t xml:space="preserve"> กิจที่ 1 ประชุมผู้รับผิดชอบงานเพื่อการวางแผนและพัฒนาศักยภาพผู้รับผิดชอบงานค่าอาหารว่าง20บ40คน2มื้อ1600บค่าอาหาร50บ.40คน1,600 บ.รวม3600บ กิจที่2 ติดตามเยี่ยมการดำเนินงานคัดกรองมะเร็งไม่ใช้งบ</t>
    </r>
  </si>
  <si>
    <r>
      <t>16.โครงการพัฒนางานอนามัยแม่และเด็ก เครือข่ายบริการสุขภาพรพ.สงขลาปี2565</t>
    </r>
    <r>
      <rPr>
        <sz val="12"/>
        <color theme="1"/>
        <rFont val="TH SarabunIT๙"/>
        <family val="2"/>
      </rPr>
      <t>กิจที่1 ประชุมคกMCH Board ปีละ4 ครั้งค่าอาหารว่าง20บ50 คน2วัน4000บ-ค่าอาหาร20บ50คน2วัน7200บ16200บกิจที่2นิเทศการดำเนินงานอนามัยแม่และเด็กในรพ.สต.ค่าอาหารว่าง20บ200คนค่าพาหนะ50บ200คน10000บค่าของขวัญรางวัล10000บค่าเอกสารชุด5บ120ชุด600บเงิน34,600บกิจที่3</t>
    </r>
    <r>
      <rPr>
        <sz val="12"/>
        <color rgb="FFFF0000"/>
        <rFont val="TH SarabunIT๙"/>
        <family val="2"/>
      </rPr>
      <t>นิเทศ19แห่ง</t>
    </r>
    <r>
      <rPr>
        <sz val="12"/>
        <color theme="1"/>
        <rFont val="TH SarabunIT๙"/>
        <family val="2"/>
      </rPr>
      <t>อาหารว่าง20บ10คน19มื้อ3800บค่าเอกสาร10บ45ชุด450บเงิน4250บกิจที่4ประชุมMCH Boardทุก3เดือน40คนค่าอาหารว่าง20บ40คน4มื้อ3200บเงิน3200บ</t>
    </r>
  </si>
  <si>
    <t>1.บูรณาการงานประจำกับการทำบุญในวันเกิดของบุคลากร2.สร้างทีมเยี่ยมบ้านแบบบูรณาการระหว่างทีมบุคลากรสาธารณสุขและทีมนักศึกษาจิตอาสาในเครือข่ายฯ3. เพื่อให้เกิดการแลกเปลี่ยนเรียนรู้ในกลุ่มจิตอาสานักศึกษาและสร้างเครือข่ายจิตอาสานักศึกษาในการช่วยเหลือผู้ด้อยโอกาส</t>
  </si>
  <si>
    <r>
      <t xml:space="preserve">71.เชิดชูเกียรติคนดี ปี2565 </t>
    </r>
    <r>
      <rPr>
        <sz val="12"/>
        <rFont val="TH SarabunIT๙"/>
        <family val="2"/>
      </rPr>
      <t>โล่ห์1500บาท 8 คน</t>
    </r>
  </si>
  <si>
    <r>
      <t>70โครงการพัฒนาคุณภาพการดูแลผู้ป่วยโรคเรื้อรังHigh Rick NCDที่มีโรคหัวใจที่ใช้ยาละลายลิ่มเลือดWafarin)และภาวะหัวใจล้มเหลวเครือข่ายโรงพยาบาลสงขลาปี2565ประชุม</t>
    </r>
    <r>
      <rPr>
        <sz val="12"/>
        <rFont val="TH SarabunIT๙"/>
        <family val="2"/>
      </rPr>
      <t>แลกเปลี่ยนเรียรนรู้ค่าอาหาร35คน1750อาหารว่าง35คน25บ8750บค่าตอบแทน3600บค่าเดินทาง200บ4ท่าน8000บประชุมเชิงปฏิบัติการค่าอาหาร35คน50บ1750บค่าอาหารว่าง35คน25บ875บ3.ลงพท.ค่าเบี้ยง7คน120บ6รพ.กิจที่2เยี่ยมติดตามค่าเบี้ยเลี้ยง7คน120บ6รพ5040บรวม26930บ</t>
    </r>
  </si>
  <si>
    <r>
      <t>ร</t>
    </r>
    <r>
      <rPr>
        <sz val="13"/>
        <color indexed="8"/>
        <rFont val="TH SarabunIT๙"/>
        <family val="2"/>
      </rPr>
      <t>ะยะที่1 การจัดอบรม</t>
    </r>
    <r>
      <rPr>
        <sz val="13"/>
        <rFont val="TH SarabunIT๙"/>
        <family val="2"/>
      </rPr>
      <t>และฝึกซ้อมเตรียมความพร้อมแผนรับอุบัติภัยหมู่และสาธารณภัย ให้แก่</t>
    </r>
    <r>
      <rPr>
        <sz val="13"/>
        <color indexed="8"/>
        <rFont val="TH SarabunIT๙"/>
        <family val="2"/>
      </rPr>
      <t>บุคลากร ทุกระดับ ทุกหน่วยงานในโรงพยาบาลสงขลาและเจ้าหน้าที่กู้ชีพในเครือข่ายโรงพยาบาลสงขลา จำนวน 100 คน
ระยะที่2 การจัดฝึกซ้อมแผนเสมือนจริง จำนวน70 คน</t>
    </r>
  </si>
  <si>
    <r>
      <t>43(4)ประชุมวิชาการการส่งเสริมเลี้ยงลูกด้วยนม ปี6๕</t>
    </r>
    <r>
      <rPr>
        <sz val="12"/>
        <rFont val="TH SarabunIT๙"/>
        <family val="2"/>
      </rPr>
      <t>ค่าสมนาคุณ4.5ชม600บ*2รุ่น5400บแบ่งกลุ่ม3คน1.5ชม300บ2รุ่น2700บค่าอาหาร50บ2รุ่น50คน5000บ</t>
    </r>
    <r>
      <rPr>
        <b/>
        <sz val="12"/>
        <rFont val="TH SarabunIT๙"/>
        <family val="2"/>
      </rPr>
      <t xml:space="preserve">
</t>
    </r>
    <r>
      <rPr>
        <sz val="12"/>
        <rFont val="TH SarabunIT๙"/>
        <family val="2"/>
      </rPr>
      <t>ค่าอาหารว่าง50คน๒5บ๒มื้อ5000บ18000บ</t>
    </r>
  </si>
  <si>
    <r>
      <t>43(3)ประชุมวิชาการกุมารเวชศาสตร์การดูแลผู้ป่วยเด็กติดเชื้อโควิด
 ปี6๕</t>
    </r>
    <r>
      <rPr>
        <sz val="12"/>
        <rFont val="TH SarabunIT๙"/>
        <family val="2"/>
      </rPr>
      <t>ค่าสมนาคุณ6ชม600บ2รุ่น36002บค่าอาหาร50บ2รุ่น80คน4000บ2บ</t>
    </r>
    <r>
      <rPr>
        <b/>
        <sz val="12"/>
        <rFont val="TH SarabunIT๙"/>
        <family val="2"/>
      </rPr>
      <t xml:space="preserve">
</t>
    </r>
    <r>
      <rPr>
        <sz val="12"/>
        <rFont val="TH SarabunIT๙"/>
        <family val="2"/>
      </rPr>
      <t>ค่าอาหารว่าง80คน๒5 บ ๒ มื้อ4000บ23200บ</t>
    </r>
  </si>
  <si>
    <t>1.เพื่อเป็นสถานที่อำนวยฯบริการจนท.ตำรวจงานคดีนิติเวชฯ2เพื่อเป็นสถานที่ชัณสูตรศพฯ3.เพื่อเป็นสถานที่แก่ผู้ใช้บริการวาระสุดท้าย</t>
  </si>
  <si>
    <t>บุคลากรรพ.สงขลา120คนภายนอก80คน</t>
  </si>
  <si>
    <t>อัตราพึงพอใจจัดงาน&gt;ร้อยละ80อัตราฯให้บริการญาต ปชช.รพ.สงขลา&gt;ร้อยละ80</t>
  </si>
  <si>
    <t>ร้อยละของญ.ตั้งครรภ์10-14ปีรอบรู้สุขภาพ&gt;ร้อยละ80ร้อยละ70ญ.อายุ&lt;20ปีหลังคลอด แท้งได้รับการคุมกำเนิดด้วยวิธีกึ่งถาวร</t>
  </si>
  <si>
    <t>1.เพื่อเพิ่มความรอบรู้ทางสุขภาพเสี่ยงของวัยรุ่นเยาวชนคุมกำเนิด ส่งเสริมเลี้ยงลูกด้วยนมฯ2.เพื่อเพิ่มเติมงานBreast feedingเชื่อมโยงชุมชน3.เพื่อค้นหา ดูแล ติดตามให้คำปรึกษาเชิงรุกสู่ชุมชน4.เพื่อเพิ่มกิจกรรมวัยรุ่นร่วมเครือข่ายในรพ.และชุมชน5เพื่อสร้างการมีส่วนร่วมสหวิชาชีพมิตรกับวัยรุ่นเยาวชน</t>
  </si>
  <si>
    <t>แผนปฏิบัติการโครงการตามยุทธศาสตร์ ปีงบประมาณ 2565ปรับแผน</t>
  </si>
  <si>
    <t>1. แผนปฏิบัติการโครงการตามยุทธศาสตร์ที่ใช้งบประมาณจากเงินบำรุง ปี 2565 ปรับแผนมีนาคม 2565</t>
  </si>
  <si>
    <t>แผนปฏิบัติการโครงการศูนย์แพทยศาสตรศึกษาชั้นคลินิก ปีงบประมาณ 2565</t>
  </si>
  <si>
    <t>10/1/65 7/1/65 30/12/6427/12/64</t>
  </si>
  <si>
    <t>4/3/65 18/2/65 4/2/65 21/12/6420/12/649/12/64</t>
  </si>
  <si>
    <t>3/2/65 17/1/65 10/1/65</t>
  </si>
  <si>
    <t>ระดับความสำเร็จการทำพิธีวางศิลาฤกษ์</t>
  </si>
  <si>
    <t>กลุ่มงานบริหารทั่วไป</t>
  </si>
  <si>
    <r>
      <t>73.โครงการCare วัยTEEN AND YOUTHตามบริบทคลินิกวัยรุ่น วัยใสใส่ใจสุขภาพปีงบ2565</t>
    </r>
    <r>
      <rPr>
        <sz val="13"/>
        <rFont val="TH SarabunIT๙"/>
        <family val="2"/>
      </rPr>
      <t>คลาสนิทานเพื่อลูกรัก เยี่ยมหลังคลอดแม่วัยรุ่นและเยาวชน สุขศึกษาเพื่อพัฒนาพฤติกรรม เยี่ยมวัยรุ่นและเยาวชน ( กลุ่มอุบัติเหตุ จราจร )การผลิตสื่อ  และเผยแพร่ปชส.ข่าวสารสุขภาพ</t>
    </r>
  </si>
  <si>
    <t>NSO (คกก.QA)นส.เผอิญ ณ พัทลุง</t>
  </si>
  <si>
    <t>NSO(คกก.RM)นางเพ็ญแข ๐๙๔-๕๘๔๒๕๒๙</t>
  </si>
  <si>
    <t>บุคลากรรพ.สงขลาและบุคคคลภายนอกจำนวน 400คน</t>
  </si>
  <si>
    <t>งบสสจ/งบประกันสังคม</t>
  </si>
  <si>
    <t>ยุทธ1-3</t>
  </si>
  <si>
    <t xml:space="preserve">จำนวนโครงการ                </t>
  </si>
  <si>
    <t>1.เพื่อเป็นสิริมงคลแก่การอยู่อาศัย มีความเจริญรุ่งเรือง มั่งคั่ง มั่นคงและอยู่เย็นเป็นสุขตลอดไป 2.เพื่อให้ผู้บริการและเจ้าที่รพ.สงขลา ได้ร่วมประกอบพิธีวันสำคัญ เป็นการส่งเสริมความสามารถและเพิ่มพูนบุญกุศลต่อไป</t>
  </si>
  <si>
    <t>18/10/64 10/11/64</t>
  </si>
  <si>
    <t>บุคลากรจำนวน8 คน PCTสูตินรีเวชกรรม  -งานสุขศึกษา กลุ่มงานสวัสดิการสังคม กลุ่มผู้รับบริการวัยรุ่นเยาวชน10-24ปีพ่อแม่วัยรุ่นเยาวชน</t>
  </si>
  <si>
    <t>สุภาพร พกแดง</t>
  </si>
  <si>
    <r>
      <t xml:space="preserve">43(5)พัฒนาศักยภาพบุคลากรด้านการป้องกันและควบคุมการติดเชื้อในรพ. กลุ่มภารกิจด้านการพยาบาลรพ ปี6๕
</t>
    </r>
    <r>
      <rPr>
        <sz val="12"/>
        <rFont val="TH SarabunIT๙"/>
        <family val="2"/>
      </rPr>
      <t>ค่าอาหารว่าง๑๒๐ คน ๒๐บาท ๒ มื้อ18000บ</t>
    </r>
  </si>
  <si>
    <t>9/5/65 3/5/2565</t>
  </si>
  <si>
    <r>
      <t>42.เทคนิคการให้ข้อมูลลำคำปรึกษาทางการพยาบาลแก่ผู้ป่วยและญาติปี2565</t>
    </r>
    <r>
      <rPr>
        <sz val="12"/>
        <rFont val="TH SarabunIT๙"/>
        <family val="2"/>
      </rPr>
      <t>26เมย28เมย2รุ่นรุ่นที่1ค่าอาหาร50บ50คนรุ่น2500บค่าอาหารว่าง25บ50คน2500บรุ่นที่2ค่าอาหาร50บ50คนรุ่น2500บค่าอาหารว่าง25บ50คน2500บรวม10000บ</t>
    </r>
  </si>
  <si>
    <t>อัตรการส่งต่อผป.ของรพช.ลดลง</t>
  </si>
  <si>
    <t>1.เพื่อพัฒนาศักยภาพทีมบุคลากรรพช.ด้านการดูแลรักษาผป.โรคทางอายุรกรรม2.เพื่อพัฒนาศักฯผป.ใช้ท่อช่วยหายใจไม่ซับซ้อนฯ3.เพื่อรพ.ชสามารถเปิดให้บริการWafarim clinicได้</t>
  </si>
  <si>
    <t>ทีมสุขภาพรพ.สงขลา 14 คนพ.8คนเภสัช1คนพยาบาลชาชีพ5คนคนขับรถ1คน</t>
  </si>
  <si>
    <t>PCTอายุรกรรมรพ.สงขลาผกากรอง0816904137</t>
  </si>
  <si>
    <r>
      <t>72.เปิดอาคารชัณสูตรจังานเปิดอาคารมูลินิธิสงฆ์ราษฎร์บำรุง รพ.สงขลาปีงบฯ2565</t>
    </r>
    <r>
      <rPr>
        <sz val="13"/>
        <rFont val="TH SarabunIT๙"/>
        <family val="2"/>
      </rPr>
      <t>วันที่9พค.65ค่าใช้จ่ายในพิธีเปิดอาคาร116250บค่าป้าย10000บค่าวัสดุ26900บ2.ค่าใช้จ่ายพิธีทางศาสนาค่าปัจจัย22000บค่าตอบแทนพิธีการสงฆ์5000บรวม180150บ</t>
    </r>
  </si>
  <si>
    <t>เปิดอาคารชัณสูตรจังานเปิดอาคารมูลินิธิสงฆ์ราษฎร์บำรุง รพ.สงขลาปีงบฯ2565วันที่9พค65</t>
  </si>
  <si>
    <t>โครงการวางศิลาฤกษ์อาคารผู้ป่วยนอกและอุบัติเหตุเป็นอาคาร ศสล 9 ชั้น พื้นที่ใช้สอประมาณ 21,652 ตารางเมตร(โครงการต้านแผ่นดินไหว)รพ.สงขลา ต. พะวง อ.เมือง จ.สงขลา ปีงบฯ2565สค</t>
  </si>
  <si>
    <t>งบสวัสดิ การ</t>
  </si>
  <si>
    <t>12/5/65 26/4/65 7/3/2565</t>
  </si>
  <si>
    <r>
      <t>39.ประชุมสัมมนาแลกเปลี่ยนเรียนรู้การถอดบทเรียนความเสี่ยงทางการพยาบาลปีงบประมาณ256</t>
    </r>
    <r>
      <rPr>
        <sz val="12"/>
        <rFont val="TH SarabunIT๙"/>
        <family val="2"/>
      </rPr>
      <t>5รุ่น2วันที่29เมย.ค่าอาหารว่าง25บ95คน2มื้อ4750บค่าอาหาร95คน50บ4750บเงิน9500บ รุ่น126มค114คน25บ5700ค่าอาหาร114คน50บ5700เงิน11400บค่าอาหาร114คน50บ4รุ่น22800บค่าอาหารว่าง114คน25บ2มื้อ4รุ่นเงิน22800บ.45600บ</t>
    </r>
  </si>
  <si>
    <t>บุคลากรพยาบาล รุ่นละ 90คน  ๑วัน 4 รุ่นรุ่นที่1 21มค65รุ่นที่2 21เมย รุ่นที่321มิยรุ่นที่4 21กย</t>
  </si>
  <si>
    <t>12/5/65 18/4/65 28/3/65 (2)</t>
  </si>
  <si>
    <r>
      <rPr>
        <b/>
        <sz val="14"/>
        <rFont val="TH SarabunIT๙"/>
        <family val="2"/>
      </rPr>
      <t xml:space="preserve">6.สนับสนุนการศึกษาและเตรียมความพร้อมในการสอบประมวลความรู้ ประจำปี2565 </t>
    </r>
    <r>
      <rPr>
        <sz val="14"/>
        <rFont val="TH SarabunIT๙"/>
        <family val="2"/>
      </rPr>
      <t>ค่าสมนาคุณ33600บค่าเดินทาง4470บค่าอาหาร8640บค่าอาหารว่าง5400บเงิน52110บ15ธคเงิน9600บ15ธุคเงิน1800บกิจ21800บกลุ่มพัฒนาความรู้ฯกิจ1อบรมบรรยายกลุ่มประมวลความรู้ขั้นตอน1-3กิจ2อบรมบรรยายและปฏิบัติพุธบ่ายกิจ3พัฒนาทักษะการพ.ที่ดีของนศพ(พ.มืออาชีพ)</t>
    </r>
  </si>
  <si>
    <t>12/5/65 31/3/65 15/3/65</t>
  </si>
  <si>
    <t>12/5/65 11/4/65</t>
  </si>
  <si>
    <t xml:space="preserve">ประชุมวิชาการพัฒนาองค์ความรู้ด้านเวชศาสตร์ครอบครัว20คนแพทย์ประจำบ้านและแพทย์ปฏิบัติงานเพื่อการสอบวุฒิบัตรฯทุกชั้นปี </t>
  </si>
  <si>
    <t>แพทย์ประจำบ้านและแพทย์ปฏิบัติงานเพื่อการสอบวุฒิบัตรฯที่เข้าร่วมโครงการได้รับการพัฒนาศักยภาพเพื่อการปฏิบัติงานและการสอบวุฒิบัตรแสดงความรู้ความชำนาญในการประกอบวิชาชีพเวชกรรม สาขาเวชศาสตร์ครอบครัว</t>
  </si>
  <si>
    <t>1.เพื่อพัฒนาความรู้และทักษะการดูแลผู้ป่วยตามหลักการเวชศาสตร์ครอบครัว การทำวิจัยและความสามารถ ด้านอื่นๆ ที่สำคัญให้แก่แพทย์ประจำบ้านและแพทย์ปฏิบัติงานเพื่อสอบวุฒิบัตรฯ  2.เพื่อเสริมศักยภาพการเรียนการสอนและการวิจัยด้านเวชศาสตร์ครอบครัวให้แก่อาจารย์แพทย์
และทีมสหสาขาวิชาชีพ
 ๓. เพื่อพัฒนาความร่วมมือระหว่างอาจารย์แพทย์เวชศาสตร์ครอบครัวในโรงพยาบาลชุมชนที่อยู่ในเครือข่ายการฝึกอบรม</t>
  </si>
  <si>
    <t>เงินสนับสนุน</t>
  </si>
  <si>
    <t>1เพื่อให้ผู้เข้าร่วมประชุมมีความรู้ และเข้าใจแนวคิดการคิดอย่างมีเหตุผลเชิงคลินิก 2.เพื่อใช้Mind Map ในการคิดอย่างมีเหตุผลเชิงคลินิกได้3.เพื่อสืบค้นข้อมูลอย่างเป็นระบบ เพื่อวิเคราะห์ข้อมูลและเลือกแนวทางการดูแลผป4.เพื่อเข้าร่วมประชุมวิเคราะห์ข้อมูล ระบุความสำคัญของปัญหาของผป.ได้ถูกต้อง</t>
  </si>
  <si>
    <r>
      <t>41.โครงการประชุมวิชาการการคิดอย่างมีเหตุผลเชิงคลินิกClinical reasoningปี2565</t>
    </r>
    <r>
      <rPr>
        <sz val="12"/>
        <rFont val="TH SarabunIT๙"/>
        <family val="2"/>
      </rPr>
      <t>รุ่นที่1,215-16มีค22-23มีค110คนค่าอาหาร110คน2มื้อ11000บอาหารว่าง110คน25บ4มื้อ11000รวม22000บ</t>
    </r>
  </si>
  <si>
    <r>
      <t xml:space="preserve">66โครงการส่งเสริมความเป็นแม่ข่ายในการป้องกันมารดาตกเลือดหลังคลอดร่วมกับสหสาขา ปีงบประมาณ 2565
</t>
    </r>
    <r>
      <rPr>
        <sz val="14"/>
        <rFont val="TH SarabunIT๙"/>
        <family val="2"/>
      </rPr>
      <t>ค่าอาหาร50 บ X30 คน1,500 บค่าอาหารว่าง25บ30คน2มื้อ1500บค่าอาหารวิทยากร50บ5คน250บค่าอาหารว่างวิทยากร25บ5คน125บรวม3375บ
ณ ห้องประชุม โรงพยาบาลสงขลา</t>
    </r>
  </si>
  <si>
    <r>
      <rPr>
        <sz val="14"/>
        <rFont val="TH SarabunIT๙"/>
        <family val="2"/>
      </rPr>
      <t>1</t>
    </r>
    <r>
      <rPr>
        <b/>
        <sz val="14"/>
        <rFont val="TH SarabunIT๙"/>
        <family val="2"/>
      </rPr>
      <t>.</t>
    </r>
    <r>
      <rPr>
        <sz val="14"/>
        <color rgb="FF000000"/>
        <rFont val="TH SarabunIT๙"/>
        <family val="2"/>
      </rPr>
      <t>สูติแพทย์ พยาบาลห้องคลอดโรงพยาบาลสงขลาและพยาบาลโรงพยาบาลลูกข่ายจำนวน  30  คน</t>
    </r>
  </si>
  <si>
    <t>1.เพื่อให้ผป.หลังระยะวิกฤตผู้สูงอายุติดบ้านติดเตียงผู้พิการที่มีความจำเป็นต้องใช้เพื่อฟื้นฟูสมรรถภาพทางปอด ใชช้เครื่องช่วยหายใจและเครื่องผลิตออกซิเจน นำกลับใช้ที่บ้านฯ2.ผู้ดูลีทักษะในการดุแลผป.ใส่เครื่องช่วยหายใจและเครื่องผลิตฯ3.ไม่เกิดภาวะแทรกซ้อนภายใน6เดือน4ผป.มีคุณภาพชีวิตที่ดี</t>
  </si>
  <si>
    <t>จำนวนผป.หลังระยะวิกฤตผู้สูงอายุติดเตียงและผู้พิการจำหน่ายกลับบ้าน/รพชร้อยละ 802.ญาติ/ผู้ดูแลมั่นใจในเครื่องช่วยเครื่องผลิต&gt;ร้อยละ803.ผป.หลังระยะวิกฤตไม่เกิดภาวะแทรกซ้อนกลับไปดูแลที่บ้านภายใน6เดือน4.ครอบครัวผป.ได้รับสนับสนุนเครื่องช่วยเครื่องผลิตฯเขียนฟอร์มทำสัญญา5.ระดับคุณภาพชีวิตผป.ที่บ้าน รพช.ดีขึ้น</t>
  </si>
  <si>
    <t>งบกองทุนฟื้นฟูสมรรถภาพที่จำเป็นต่อสุขภาพจ.สงขลา</t>
  </si>
  <si>
    <t>กลุ่มการฯสุปาณี นิลสะอาด</t>
  </si>
  <si>
    <t>งานอุบัติเหตุและฉุกเฉินนส.อัษฎภร0816799711</t>
  </si>
  <si>
    <t>งบสนับสนุนจากบริษัท</t>
  </si>
  <si>
    <t>หน่วยไตเทียม1สภาพ ปิ่นทอง</t>
  </si>
  <si>
    <t>พยาบาล50คน</t>
  </si>
  <si>
    <t>1.เพื่อเพิ่มพูนความรู้ทักษะในการดูแลผป.ไตวายเรื้อรังที่ฟอกเลือดไตเทียมและล้างไตช่อท้องแก่บุคลากรที่ร่วมดูแลผป.ในแผนกต่างๆรพ.สงขลา2.เพื่อเปิดโอกาสแลกเปลี่ยนประสบการณ์ความคิดเห็นและซักถามข้อสงสัยในการดูแลผป.3.เพื่อลดภาวะแทรกซ้อนฯ</t>
  </si>
  <si>
    <t>ร้อยละ80ของผู้เข้าร่วมฯ2.มีการนำเสนอฯปีละ1ครั้ง</t>
  </si>
  <si>
    <t>76.ประชุมเรื่องการฟื้นฟูความรู้และทักษะสำหรับบุคลากรที่ร่วมดูแลผป.ไตวายเรื้อรังที่ฟอกเลือดด้วยเครื่องไตเทียมและล้างไตทางช่องท้องรพ.สงขลาปี2565</t>
  </si>
  <si>
    <t>25/5/65  24/5/65</t>
  </si>
  <si>
    <t>1.เพื่อแลกเปลี่ยนเรียนรู้ด้านวิชาการและปะสบการณ์ในการดูแลผป.2.เพื่อสร้างสัมพันธภาพระหว่างบุคลากรพ.</t>
  </si>
  <si>
    <t>รวม90คน พ.เพิ่มพูนฯปี2564จำนวน25คนปี2565จำนวน19คนอพ.47คน</t>
  </si>
  <si>
    <t>พ.เพิ่มพูนมีความรู้ไม่มีข้อร้องเรียน กลุ่มเป้าหมายพัฒนาสมรรถนะไม่ต่ำกว่าร้อยละ 80</t>
  </si>
  <si>
    <t>งบสนับสนุน</t>
  </si>
  <si>
    <r>
      <t>77.ประชุมวิชาการและแลกเปลี่ยนเรียนรู้การดูแลผป.ระหว่างพ.เพิ่มพูนทักษะและอจ.พ.ปี2565กิจกรรม</t>
    </r>
    <r>
      <rPr>
        <sz val="13"/>
        <rFont val="TH SarabunIT๙"/>
        <family val="2"/>
      </rPr>
      <t>แลกเปลี่ยนถ่ายทอดองค์ความรู้จากพ.เพิ่มพูนฯรุ่นเก่าและคณาจารย์</t>
    </r>
  </si>
  <si>
    <t>ไม่ใช้งบ/สนับสนุน</t>
  </si>
  <si>
    <r>
      <t>48.โครงการพัฒนาทักษะบุคลากรเรื่องการพัฒนาระบบยาเพื่อความปลอดภัยของผู้ป่วย ปี2565</t>
    </r>
    <r>
      <rPr>
        <sz val="12"/>
        <color theme="1"/>
        <rFont val="TH SarabunIT๙"/>
        <family val="2"/>
      </rPr>
      <t xml:space="preserve"> ค่าสมนาคุณ600บ2คน2วัน16800บค่าที่พัก1450บ2ห้อง2วัน5800บค่าพาหนะ5000บ2คน10000บค่าอาหาร50บ250คน2วัน25000บอาหารว่าง20บ250คน2มื้อ2วัน20000บค่าแฟ้ม45บ250คน11250บ100000บ เตรียมการมีค.ดำเนินการพค-กค65ประเมินกย65</t>
    </r>
  </si>
  <si>
    <t>งานพัฒนาระบบยาลักขณา คล้ายแก้ว4039</t>
  </si>
  <si>
    <t>ระดับความเครียดลดลงระดับความพึงพอใจไม่ต่ำกว่าร้อยละ80</t>
  </si>
  <si>
    <t>445คนบุคลากร และเครือข่ายรพ.สงขลา435คนวิทยากรจำนวน4ทีมผู้จัด6คน รุ่นๆละ130 คน</t>
  </si>
  <si>
    <t>30/5/65 24/12/64 12/12/648/12/64</t>
  </si>
  <si>
    <t>3(4)โครงการจัดงานเชิดชูครูศ.แพทย์ฯปี2565 18พย64ค่าอาหาร97คน50บ4850บอาหารว่าง3880บเงิน8730บค่าอาหารกลางวัน50บ97คน4850บค่าอาหารว่าง2มื้อ20บ97คนเงิน3880บรวม8730บ</t>
  </si>
  <si>
    <t>1.เพื่อพัฒนาศักยภาพรพ.ในการจัดบริการอาชีวอนามัยเชิงรับรุกมีขีดความสามารถตรวจรักษาวินิจฉัยในการทำงานฯ2.เพื่อพัฒนาฯลูกจ้างกลับเข้าทำงานบาดเจ็บจากการทำงานติดตามเยี่ยมก่อนเข้าทำงาน3.เพื่อบูรณาการเครือข่ายใน นอกรพจัดบริการด้านอาชีวอนามัยและความปลอดภัยในการทำงาน4เพื่อพัฒนาศักยภาพบุคลากรการจัดบริการเชิงรุกเชิงรับ</t>
  </si>
  <si>
    <t xml:space="preserve">บุคลากรจำนวน 10คนแพทย์พยาบาล </t>
  </si>
  <si>
    <r>
      <t>ผ่านตัวชี้วัดการดำเนินงานคลินิกโรคจากการทำงานโรงพยาบาล สำนักโรคจากการประกอบอาชีพ กรมควบคุมโรค กระทรวงสาธารณสุข</t>
    </r>
    <r>
      <rPr>
        <b/>
        <sz val="16"/>
        <rFont val="TH SarabunIT๙"/>
        <family val="2"/>
      </rPr>
      <t xml:space="preserve"> </t>
    </r>
  </si>
  <si>
    <r>
      <t>13.โครงการพัฒนาคลินิกไร้พุงคุณภาพในสถานบริการ เครือข่ายบริการสุขภาพรพ.สงขลา ปี2565</t>
    </r>
    <r>
      <rPr>
        <sz val="12"/>
        <rFont val="TH SarabunIT๙"/>
        <family val="2"/>
      </rPr>
      <t>คู่มือติดตามการปรับเปลี่ยนฯ(ใช้ติดตามในระยะเวลา1-2 ปี)ล.20บ1,000เล่ม20,000บส่ง2มิย65</t>
    </r>
    <r>
      <rPr>
        <b/>
        <sz val="12"/>
        <rFont val="TH SarabunIT๙"/>
        <family val="2"/>
        <charset val="222"/>
      </rPr>
      <t xml:space="preserve"> </t>
    </r>
    <r>
      <rPr>
        <sz val="12"/>
        <rFont val="TH SarabunIT๙"/>
        <family val="2"/>
      </rPr>
      <t>กิจ1 จัดอบรมฟื้นฟูความรู้เรื่องการปรับเปลี่ยนพฤติกรรมกลุ่มเสี่ยงแก่ผู้รับผิดชอบงานในเครือข่ายค่าอาหารว่าง20บ50คน2วัน2,000 บค่าอาหาร50บ50คน2วัน5,000บค่าวิทยากร ชม.600บ7 ชม.2วัน8,400 บค่าวัสดุ2,000บกิจที่2 ปรับเปลี่ยนพฤติกรรมสุขภาพคลินิกDPACในPCU/รพ.สตกิจ3แลกเปลี่ยนประสบการณ์งานคลินิกฯ800บกิจ4 ประเมินหมู่บ้านฯไม่ใช้งบรวม37400บ</t>
    </r>
  </si>
  <si>
    <r>
      <t>53.โครงการสร้างสุขบุคลากร ปี2565</t>
    </r>
    <r>
      <rPr>
        <sz val="12"/>
        <rFont val="TH SarabunIT๙"/>
        <family val="2"/>
      </rPr>
      <t>ณรร.ในจ.สงขลาประชุมเชิงปฏิบัติการและกิจกรรมปรับเปลี่ยนพฤติกรรม272500บรุ่นที่1-5ครั้งที่2รุ่นที่6-10272500บ โครงการเดิมHappy moph</t>
    </r>
  </si>
  <si>
    <r>
      <t>10.อบรมการตรวจสุขภาพและสร้างเสริมสุขภาพนศพ.และบุคลากรปี2565</t>
    </r>
    <r>
      <rPr>
        <sz val="14"/>
        <rFont val="TH SarabunIT๙"/>
        <family val="2"/>
      </rPr>
      <t>วันที่7พค65กิจ1อบรมรณรงค์การส่งเสริมฯค่าสมนาคุณ3600บค่าอาหารเช้า6880บกลางวัน13280บค่าอาหารว่าง8300บเงิน32060บค่าวัสดุ5000บวันที่240600บกิจที่2100คนค่าสมนาคุณ3คน3ชม600บ5400บค่าคุมฝึก4คน4ชม300บ4800บค่าอาหาร8000บค่าอาหารว่าง5000บค่าชุดตรวจATK200set50บ10000บ33200บรวม97600บ</t>
    </r>
  </si>
  <si>
    <r>
      <t>9.อบรมการสร้างเสริมคุณธรรม จริยธรรมฯเพื่อเป็นแพทย์ที่ดีสำหรับนศพ.ชั้นปีที่ 4-6 ปี2565กิจที่829975บ</t>
    </r>
    <r>
      <rPr>
        <sz val="12"/>
        <rFont val="TH SarabunIT๙"/>
        <family val="2"/>
      </rPr>
      <t>กิจ520750บสมนาคุณ2400บอาหารว่าง4750บกลางวัน7600บค่ารางวัลนศพปี6เงิน6000บกิจที่6เพิ่มสมรรถนะ140คน35400บกิจ7จัดงานมหิดล110คน9750บกิจ8อบรมค่ายอาสาปี4-6จำนวน104คนกิจที่1อบรมการเรียนรู้48400บกิจที่2อบรมเข้าใจการเรียนรู้ฯ55224บกิจที่3อบรมเข้าใจผู้อื่นเป็นหมอของแผ่นดินปี61725550บกิจ4การเป็นพ.ที่ดีปี4100คนเงิน54400บกิจ5ความรู้ไปปฏิบัติงานฯ130คนกิจ5.165060บ253600บ</t>
    </r>
  </si>
  <si>
    <t>6/6/65(2)</t>
  </si>
  <si>
    <r>
      <t>52.โครงการพัฒนาศักยภาพพ.เพิ่มพูนทักษะเพื่อเตรียมความพร้อมในการปฏิบัติงานปี2565</t>
    </r>
    <r>
      <rPr>
        <sz val="12"/>
        <rFont val="TH SarabunIT๙"/>
        <family val="2"/>
      </rPr>
      <t>23 27 31 พค65กิจ14500บ4500บและ19400บรวม28400บ7เมยกิจ3ประชุมรับตรวจเยี่ยม1725บปฐมนิเทศ17พยกิจที่2เพื่อตรวจเยี่ยมและสรุปเครือข่ายที่6มอ.ค่าอาหาร40คน50บ2000บอาหารว่าง40คน25บ1000บรวม3,000บกิจ1พค-กคประชุมพ.เงิน4050บ5400บ21500บกิจที่2พย.รับตรวจเยี่ยมจากคณะอนกก(มอ)4950บกิจ3ธค-มีคเงิน2100บรับการตรวจเยี่ยมพ.หลังปริญญาศพ.รพ.หาดใหญ่</t>
    </r>
  </si>
  <si>
    <r>
      <rPr>
        <b/>
        <sz val="11"/>
        <rFont val="TH SarabunIT๙"/>
        <family val="2"/>
      </rPr>
      <t>12.พัฒนาและสร้างเสริมศักยภาพแพทย์เวชศาสตร์ครอบครัว โรงพยาบาลสงขลา
ประจำปีงบประมาณ ๒๕๖๕</t>
    </r>
    <r>
      <rPr>
        <sz val="11"/>
        <rFont val="TH SarabunIT๙"/>
        <family val="2"/>
      </rPr>
      <t xml:space="preserve">
ประชุมวิชาการพัฒนาองค์ความรู้ด้านเวชศาสตร์ครอบครัว (หมวด 1 วงเงินไม่เกิน 60%ของงบประมาณประจำปี 2565กิจ1ประชุมวิชาการ199800บกิจ2เสริมความรู้216000กิจ3อบรมสัมมนา46200บ     ลพัฒนาองค์กร24000บกิจ4ประชุมวิชาการ106400บพัฒนาวิจัย34000บกิจ5ติดตาม68816บรวม695216บ</t>
    </r>
  </si>
  <si>
    <t>9/6/65 12/5/65</t>
  </si>
  <si>
    <t>1.เพื่อผป.หลังระยะวิกฤต ผป.ติดบ้านจำเป็นต้องใช้ฯ2.ผู้ดูแลมีทักษะดุแลผู้ป่วยใส่เครื่องช่วยหายใจ3ไม่เกิดภาวะแทรกซ้อนจากการดูแลผป.ที่บ้านภายใน 6 เดือน4ผป.มีคุณภาพชีวิตที่ดี</t>
  </si>
  <si>
    <t>๑. เพื่อให้ผู้เข้ารับการอบรมได้รับความรู้ ความเข้าใจการทำงานร่วมกัน การทำงานเป็นทีมและเสริมสร้างมนุษย์สัมพันธ์ที่ดีต่อกัน2.เพื่อให้ผู้เข้ารับการอบรมเรียนรู้บทบาทของการทำงานเป็นทีม และประโยชน์ในการทำงานเป็นทีม เกิดความสัมพันธ์ที่ดีต่อกัน เพื่อนำไปสู่ความสำเร็จของตนเองและทีมงาน3.เพื่อพัฒนาทักษะต่างๆ  ในการสร้างทีมงานที่มีประสิทธิภาพ สามารถวางแผนบริหารทีม ภายใต้เงือนไขหรือกติกาที่กำหนด และนำไปประยุกต์ใช้ในการปฏิบัติงานของตนเอง</t>
  </si>
  <si>
    <t xml:space="preserve"> บุคลากร และ เจ้าหน้าที่  ที่ปฏิบัติงานในเครือข่ายฯ CUP  โรงพยาบาลสงขลา   รวมทั้งสิ้น  ๑๐๐  คน</t>
  </si>
  <si>
    <t>1.ความรู้ความเข้าใจของผู้เข้าร่วมโครงการ ไม่น้อยกว่าร้อยละ ๘๐ ๒. ความพึงพอใจของผู้เข้าร่วมโครงการ      ไม่น้อยกว่าร้อยละ ๘๐ ๓. การนำไปใช้ของผู้เข้าร่วมโครงการ ไม่น้อยกว่าร้อยละ ๘๐</t>
  </si>
  <si>
    <r>
      <t>29</t>
    </r>
    <r>
      <rPr>
        <b/>
        <sz val="12"/>
        <color theme="1"/>
        <rFont val="TH SarabunIT๙"/>
        <family val="2"/>
      </rPr>
      <t>โครงการเสริมสร้างศักยภาพบุคลากรเพื่อการพัฒนา  เครือข่ายฯ CUP โรงพยาบาลสงขลา ประจำปี ๒๕๖๕</t>
    </r>
    <r>
      <rPr>
        <sz val="12"/>
        <color theme="1"/>
        <rFont val="TH SarabunIT๙"/>
        <family val="2"/>
      </rPr>
      <t xml:space="preserve">
 ณ  หอประชุมสวนสัตว์สงขลา  ตำบลเขารูปช้าง  อำเภอเมือง  จังหวัดสงขลาค่าอาหารกลางวัน  จำนวน  ๑๐๐  คน x ๒๕๐บาท x ๒ มื้อ50000บอาหารว่าง ๑๐๐ คน x ๕๐บ x ๔มื้อ ๒๐,๐๐๐ บอาหารเย็น3300บ30000บไม่ใช่บุคลากรภาครัฐ๑๘ ชั่วโมงๆ ละ ๑,๒๐๐บ21600บ ค่าวัสดุ10000บค่าสถานที่5000บรวม136600บ              </t>
    </r>
  </si>
  <si>
    <t>เครือข่ายบริการสุขภาพ  CUP  โรงพยาบาลสงขลา สำนักงานสาธารณสุขอำเภอเมืองสงขลา รพสต.เขารุปช้างนายนำโชค 0986702631</t>
  </si>
  <si>
    <t>10/6/65 27/4/65 2/12/64</t>
  </si>
  <si>
    <t>13/6/6525/4/6 15/3/6515/2/6525/1/65 6/9/64 /8/64 20/12/64 29/11/64</t>
  </si>
  <si>
    <r>
      <t>18.โครงการบริจาคโลหิตงานธนาคารเลือดโรงพยาบาลสงขลาปี 2565พค771ราย19275</t>
    </r>
    <r>
      <rPr>
        <sz val="13"/>
        <rFont val="TH SarabunIT๙"/>
        <family val="2"/>
      </rPr>
      <t>มีค10525บ421รายกพจำนวน581ราย14525บมค 383ราย 9575บธคจำนวน564ราย เงิน14000บพย524ราย13100บ316รายเงิน7900บค่าอาหารว่าง25บ11000คน</t>
    </r>
  </si>
  <si>
    <t xml:space="preserve">บุคลากรได้รับการพัฒนาความรู้ความส.ในการผลิตสื่อการนำเสนอ บุคลากรนำเสนอผลงานด้วยโปรแกรมเข้าร่วม 65 คน
คิดเป็นร้อยละ 118
</t>
  </si>
  <si>
    <r>
      <rPr>
        <b/>
        <sz val="12"/>
        <rFont val="TH SarabunIT๙"/>
        <family val="2"/>
      </rPr>
      <t>57.โครงการอบรมเชิงปฏิบัติการออกแบบและจัดทำInfographicsสำหรับการนำเสนอ ปี2565</t>
    </r>
    <r>
      <rPr>
        <sz val="12"/>
        <rFont val="TH SarabunIT๙"/>
        <family val="2"/>
      </rPr>
      <t>เงิน32,294 กิจที่1อบรมเชิงปฏิบัติการออกแบบจัดทำ ค่าอาหารว่าง25บ2มื้อ55คน5500บค่าอาหาร50บ55คน2รุ่น5500บค่าวัสดุ2000บ12800บกิจที่2อบรมเชิงปฏิบัติการสร้างสรรสื่อแนวใหม่40คนค่าอาหาร20บ2มื้อ40คน1600บค่าตอบแทนไม่ใชบุคลากรภาครัฐ1200บ6ชม2วัน14400บค่าอาหารก่อนหลัง120บ4คน2มื้อ960บค่าที่พัก1200บ2คืน2400บค่าพาหนะ3534บรวม32294บ</t>
    </r>
  </si>
  <si>
    <t>เจ้าหน้าที่55ทยากร1คนผู้จัด3คน2รุ่น</t>
  </si>
  <si>
    <t>13/6/65 10/6/65</t>
  </si>
  <si>
    <r>
      <t>67.โครงการพัฒนาบุคลิกภาพพยาบาลวิชาชีพ ปีงบ2565</t>
    </r>
    <r>
      <rPr>
        <sz val="12"/>
        <rFont val="TH SarabunIT๙"/>
        <family val="2"/>
      </rPr>
      <t>ค่าอาหารว่าง70คน25บ2มื้อ3500บค่าอาหาร70คน50บ3500บค่าสมนาคุณวิทยากร1200บ7ชม8400บรุ่น2คน1200บ6ชม7200บเงินค่าอาหารว่างค่าอาหารค่าวิทยากร(บุคลากรไม่ใช่ภาครัฐ)1200บ6ชม72000บ15400บบรวม28400บวันที่27พค1มิย65</t>
    </r>
  </si>
  <si>
    <r>
      <t>60โครงการอบรมเชิงปฏิบัติการเพิ่มทักษะการปฏิบัติงานตามระเบียบงานสารบรรณและการเขียนหนังสือราชการของบุคลากรโรงพยาบาลสงขลา ปีงบ 2565</t>
    </r>
    <r>
      <rPr>
        <sz val="12"/>
        <rFont val="TH SarabunIT๙"/>
        <family val="2"/>
      </rPr>
      <t>ค่าอาหารว่าง2มื้อ25บ1250เงิน2500บค่าอาหาร50คน2500บค่าตอบแทนวิทยากร600บ8ชม4800บค่าวัสดุ2000บยกเลิกวินที่14มิย65</t>
    </r>
  </si>
  <si>
    <t>ยกเลิก14มิย</t>
  </si>
  <si>
    <t xml:space="preserve">     NSO(คกก.HRD)นภัสวรรณ</t>
  </si>
  <si>
    <r>
      <t>53.โครงการสร้างสุขบุคลากร ปี2565</t>
    </r>
    <r>
      <rPr>
        <sz val="12"/>
        <rFont val="TH SarabunIT๙"/>
        <family val="2"/>
      </rPr>
      <t>ณรรกระบี่31สคะสงขลาประชุมเชิงปฏิบัติการและส่งเสริมทักษะ285900บกิจกรรม2สร้างสุข3รุ่นๆ130คนปรับเปลี่ยนพฤติกรรม259100บรวม545000บค่าพาหนะ13000บ3วัน39000บ</t>
    </r>
  </si>
  <si>
    <r>
      <t>ยกเลิก60โครงการอบรมเชิงปฏิบัติการเพิ่มทักษะการปฏิบัติงานตามระเบียบงานสารบรรณและการเขียนหนังสือราชการของบุคลากรโรงพยาบาลสงขลา ปีงบ 2565</t>
    </r>
    <r>
      <rPr>
        <sz val="12"/>
        <rFont val="TH SarabunIT๙"/>
        <family val="2"/>
      </rPr>
      <t>ค่าอาหารว่าง2มื้อ25บ1250เงิน2500บค่าอาหาร50คน2500บค่าตอบแทนวิทยากร600บ8ชม4800บค่าวัสดุ2000บยกเลิกวินที่14มิย65</t>
    </r>
  </si>
  <si>
    <r>
      <t>70.โครงการพัฒนามาตรฐานระบบบริการธนาคารสร้างสุขชุมชน ปีที่ 2</t>
    </r>
    <r>
      <rPr>
        <sz val="13"/>
        <color rgb="FFFF0000"/>
        <rFont val="TH SarabunIT๙"/>
        <family val="2"/>
      </rPr>
      <t>กิจ1ประชุมระดมสมองวางแผนกิจ2เตรียมญาติผู้ป่วยดูแล การใช้อุปกรณ์ บำรุงรักษาเครื่องช่วยหายใจกิจ3จัดหาอุปกรณืจำเป็นผู้ป่วยกิจ4ติดตามกิจ5ประเมินผล</t>
    </r>
  </si>
  <si>
    <t>กลุ่มการพยาบาลสุปราณี นิลสะอาด4003กลอย</t>
  </si>
  <si>
    <t>บุคลากร 3คน</t>
  </si>
  <si>
    <t>1.จำนวนผป.หลังระยะวิกฤตใช้เครื่องช่วยหายใจฯจำหน่ายกลับบ้านและรพช ร้อยละ802.ญาติผู้ดูแลฯต้องใช้เครื่องฯ&gt;ร้อยะ803.ผป.หลังระยะวิกฤตไม่เกิดภาวะแทรกซ้อนกลับดูแลที่บ้าน ภายใน 6 เดือน4ครอครัวสนับสนุนเครื่องฯเขียนแบบฟอร์มทำสัญญา5.ระดับคุณภาพชีวิตผป.ดูแลที่บ้านรพช.ดีขึ้น</t>
  </si>
  <si>
    <t>20/6/65 ทวง  1/3/65      10/2/65 14/1/65</t>
  </si>
  <si>
    <t>ก.อาชีวฯ08878547195</t>
  </si>
  <si>
    <r>
      <t>11.โครงการพัฒนาศักยภาพคลินิกอาชีวเวชศาสตร์สำหรับการบริการทุติยภูมิในรพ.กสธ คลินิกโรคฯระยะที่16 ปี 2565</t>
    </r>
    <r>
      <rPr>
        <sz val="13"/>
        <rFont val="TH SarabunIT๙"/>
        <family val="2"/>
      </rPr>
      <t>ชุดกิ๊ฟ.</t>
    </r>
    <r>
      <rPr>
        <sz val="11"/>
        <rFont val="TH SarabunIT๙"/>
        <family val="2"/>
      </rPr>
      <t>พัฒนาให้บริกรเชิงรับในคลินิกโรคฯ10000บประชุมเครือข่ายหน่วยงานภายในนอกเพื่อพัฒนาแนวทางการวินิจฉัยและส่งต่อโรคจากการทำงาน10000บสร้างเสริมสุขภาพผู้ทำงานประกอบการ32000บสถานประกอบการปลอดโรค ปลอดภัยกายใจเป็นสุข32000บป้องกันควบคุมฯสวล20000บพัฒนาบุคลากร44000บจัดทำข้อมูล2000บรวม150000บ</t>
    </r>
  </si>
  <si>
    <t>20/6/65 14/6/64</t>
  </si>
  <si>
    <r>
      <t>โครงการพัฒนาศักยภาพคลินิกอาชีวเวชศาสตร์สำหรับการบริการทุติยภูมิในรพ.กสธ คลินิกโรคฯระยะที่16 ปี 2565</t>
    </r>
    <r>
      <rPr>
        <sz val="13"/>
        <rFont val="TH SarabunIT๙"/>
        <family val="2"/>
      </rPr>
      <t/>
    </r>
  </si>
  <si>
    <t>1. เพื่อเพิ่มพูนความรู้ทางการพยาบาลอายุรศาสตร์แก่ผู้เข้ารับการอบรม 2. เพื่อแลกเปลี่ยนความรู้และประสบการณืระหว่างวิทยากรและผู้เข้ารับการอบรม 3. เพื่อส่งเสริมระบบการศึกษาต่อเนื่องของบุคลากรทางการพยาบาล</t>
  </si>
  <si>
    <t>พยาบาลวิชาชีพ รพ.สงขลาและเครือข่าย รุ่นละ 100 คน รวม 2 รุ่น จำนวน 200 คน</t>
  </si>
  <si>
    <t>ผลการประเมินการนำความรู้ไปใช้ประโยชน์หลังการอบรม &gt; 80 %</t>
  </si>
  <si>
    <r>
      <rPr>
        <b/>
        <sz val="14"/>
        <rFont val="TH SarabunIT๙"/>
        <family val="2"/>
      </rPr>
      <t>5.สร้างเสริมประสบการณ์และเพิ่มพูนทักษะนศพ.ในการดูแลผู้ป่วยประจำปีงบประมาณ 25651อบรมบรรยายและฝึกปฏิบัติ</t>
    </r>
    <r>
      <rPr>
        <sz val="14"/>
        <rFont val="TH SarabunIT๙"/>
        <family val="2"/>
      </rPr>
      <t xml:space="preserve">ทักษะฯ2ปี4-6 2.ดูแลผู้ป่วยที่ได้รับบาดเจ็บATLS3.ช่วยชีวิตผู้ป่วยขั้นสูงACLS4อบรมวิชาการแผนกนศพปี4-6 5อบรมความรู้ต่อเนื่องCPIRD 714580 บ </t>
    </r>
    <r>
      <rPr>
        <u/>
        <sz val="14"/>
        <rFont val="TH SarabunIT๙"/>
        <family val="2"/>
      </rPr>
      <t xml:space="preserve">เบิก กิจกรรมที่ 3 เงิน 7,500 บาท </t>
    </r>
  </si>
  <si>
    <t>เบิก 28/6/65</t>
  </si>
  <si>
    <r>
      <t>44.โครงการอบรมเชิงปฏิบัติการช่วยฟื้นคืนชีพขั้นสูงAdvance CPRปี2565</t>
    </r>
    <r>
      <rPr>
        <sz val="12"/>
        <rFont val="TH SarabunIT๙"/>
        <family val="2"/>
      </rPr>
      <t>รุ่</t>
    </r>
    <r>
      <rPr>
        <u/>
        <sz val="12"/>
        <rFont val="TH SarabunIT๙"/>
        <family val="2"/>
      </rPr>
      <t>น1 16 มิ.ย.65/รุ่น2 17 มิย 65 14,200 บาท</t>
    </r>
    <r>
      <rPr>
        <sz val="12"/>
        <rFont val="TH SarabunIT๙"/>
        <family val="2"/>
      </rPr>
      <t xml:space="preserve"> สำหรับพยาบาลใหม่60คนอาหาร60คน50บ3000บค่าอาหารว่าง60บ2มื้อ60คน3000บค่าอาหารวิทยากร50บ11คน550บค่าอาหารว่างวิทยากร2มื้อ11คน25บ550บ 17มิยสำหรับพยาบาลหอผู้ป่วยเงิน7100บาทรวม14200บ</t>
    </r>
  </si>
  <si>
    <t>16,17 /65 3/2/65 17/1/6512/1/2565</t>
  </si>
  <si>
    <r>
      <t xml:space="preserve">24.โครงการเฝ้าระวังป้องกันละควบคุมโรคติดเชื้อไวรัสโคโรนา2019เครือข่ายบริการสุขภาพอ.เมืองจ.สงขลาปี2565 </t>
    </r>
    <r>
      <rPr>
        <u/>
        <sz val="12"/>
        <rFont val="TH SarabunIT๙"/>
        <family val="2"/>
      </rPr>
      <t>เบิกค่าอาหารว่างและเครื่องดื่ม 31 พ.ค. 65 จำนน 500 บาท</t>
    </r>
    <r>
      <rPr>
        <b/>
        <sz val="12"/>
        <rFont val="TH SarabunIT๙"/>
        <family val="2"/>
      </rPr>
      <t xml:space="preserve"> </t>
    </r>
    <r>
      <rPr>
        <sz val="12"/>
        <rFont val="TH SarabunIT๙"/>
        <family val="2"/>
      </rPr>
      <t>1.ประชุมครูอนามัยรร.และศูนย์พัฒนาเด็กเล็ก 2.ประชุมแประธานอสมชุมชนผู้นำศาสนา3.ประชุมEOCทีมCCRTเพื่อแก้ปัญหา</t>
    </r>
  </si>
  <si>
    <t>29/6/65 28/12/6417/12/2564</t>
  </si>
  <si>
    <r>
      <t xml:space="preserve">74.โครงการวางศิลาฤกษ์อาคารผู้ป่วยนอกและอุบัติเหตุเป็นอาคาร ศสล 9 ชั้น พื้นที่ใช้สอประมาณ 21,652 ตารางเมตร(โครงการต้านแผ่นดินไหว)รพ.สงขลา ต. พะวง อ.เมือง จ.สงขลา ปีงบฯ2565 </t>
    </r>
    <r>
      <rPr>
        <sz val="13"/>
        <rFont val="TH SarabunIT๙"/>
        <family val="2"/>
      </rPr>
      <t xml:space="preserve">ค่าพิธีการทางศาสนา ค่ารับรองผู้ร่วมงาน ค่าเครื่องบิน ค่าของที่ระลึก 200เซ็ทละ200บค่าที่พัก ค่าวัสดุ ค่าจ้างออแกนไนท์ตกแต่งสถานที่ </t>
    </r>
  </si>
  <si>
    <t>10/6/65(3) 27/5/65 20/5/65 16/5/65 23/5/65 18/4/65 (4)7/3/65(2) 26/1/65 15/12/64</t>
  </si>
  <si>
    <r>
      <rPr>
        <b/>
        <sz val="14"/>
        <rFont val="TH SarabunIT๙"/>
        <family val="2"/>
      </rPr>
      <t>4(1)สัมมนาวิชาการ ทบทวนการดูแลผุ้ป่วยfriday Conference นศพ.มนร.ปี2565</t>
    </r>
    <r>
      <rPr>
        <b/>
        <sz val="12"/>
        <rFont val="TH SarabunIT๙"/>
        <family val="2"/>
      </rPr>
      <t xml:space="preserve"> </t>
    </r>
    <r>
      <rPr>
        <sz val="12"/>
        <rFont val="TH SarabunIT๙"/>
        <family val="2"/>
      </rPr>
      <t>10 มิย.65 12,800 บ</t>
    </r>
    <r>
      <rPr>
        <b/>
        <sz val="12"/>
        <rFont val="TH SarabunIT๙"/>
        <family val="2"/>
      </rPr>
      <t xml:space="preserve"> /</t>
    </r>
    <r>
      <rPr>
        <sz val="12"/>
        <rFont val="TH SarabunIT๙"/>
        <family val="2"/>
      </rPr>
      <t>ครั้งที่2 วันที่ 20,27 พ.ค. 25,600บ /6 พ.ค.65ครั้งที่ 1  12,800 บ /22เมยครั้งที่1เงิน12800บเมย2ครั้ง1,8เมย25600บมีค65 19200บมีค16200บกพ65เงิน25600บกพ6525600บวันที่21,28มคเงิน15500บมค657,14มค6516000บครั้งที่224ธค8000บ13,17ธค6413200ตคครั้งที่1วันที่1,8,15เงิน27000บค่าสมนาคุณ600บ3คน6ครั้ง32400บ ค่าอาหาร48ครั้ง200คน80บ768000บรวม800400บ</t>
    </r>
  </si>
  <si>
    <t>กลุ่มงานอายุรกรรม ภัทรพร  วงศ์กระพันธ์0869670667</t>
  </si>
  <si>
    <t>งบสนับสนุนจากบริษัทยา27/3/65</t>
  </si>
  <si>
    <t>ประชุมวิชาการเรื่อง update Nursing Management in Medicine ปีงบประมาณ 65</t>
  </si>
  <si>
    <t>ประชุมวิชาการเรื่อง update Nursing Management in Medicine ปีงบประมาณ2565</t>
  </si>
  <si>
    <r>
      <t>78.ประชุมวิชาการเรื่องupdate Nursing Management in Medicine ปีงบประมาณ 2565</t>
    </r>
    <r>
      <rPr>
        <sz val="13"/>
        <rFont val="TH SarabunIT๙"/>
        <family val="2"/>
      </rPr>
      <t>ประชุมเชิงปฎิบัติการค่าอาหาร50บ100คน2รุ่น10000บค่าอาหารว่าง25บ2มื้อ100คน2รุ่น10000บ</t>
    </r>
  </si>
  <si>
    <t>โครงการการฝึกซ้อมดับเพลิงและอพยพหนีไฟปี2565</t>
  </si>
  <si>
    <r>
      <rPr>
        <b/>
        <sz val="12"/>
        <rFont val="TH SarabunIT๙"/>
        <family val="2"/>
      </rPr>
      <t>61.โครงการการฝึกซ้อมดับเพลิงและอพยพหนีไฟปี2565</t>
    </r>
    <r>
      <rPr>
        <sz val="12"/>
        <rFont val="TH SarabunIT๙"/>
        <family val="2"/>
      </rPr>
      <t xml:space="preserve">1.ค่าตอบแทนวิทยากร 40,660บ2.ค่าอาหารว่าง20บ2มื้อ250คน2วัน20,000บ3.ค่าอาหารกลา50บ250คน2วัน25,000บรวม 85660บ                               </t>
    </r>
  </si>
  <si>
    <r>
      <rPr>
        <b/>
        <sz val="14"/>
        <rFont val="TH SarabunIT๙"/>
        <family val="2"/>
      </rPr>
      <t>75.เพิ่มศักยภาพการดูแลผป.อายุรกรรม รพช.เครือข่าย ปีงบฯ2565</t>
    </r>
    <r>
      <rPr>
        <sz val="14"/>
        <rFont val="TH SarabunIT๙"/>
        <family val="2"/>
      </rPr>
      <t>วันที่29พค65เงิน2000บ.ค่าอาหาร15คน50บ3ครั้ง2250บค่าอาหารว่าง15คน2มื้อ25บ3ครั้ง2250บ4500บ</t>
    </r>
  </si>
  <si>
    <r>
      <rPr>
        <b/>
        <sz val="14"/>
        <rFont val="TH SarabunIT๙"/>
        <family val="2"/>
      </rPr>
      <t>พัฒนามาตรฐานระบบบริการธนาคารสร้างสุขชุมชน ปีที่2 ปี2565</t>
    </r>
    <r>
      <rPr>
        <sz val="14"/>
        <rFont val="TH SarabunIT๙"/>
        <family val="2"/>
      </rPr>
      <t>1.เครื่องช่วยหายใจBIPAP15เครื่อง1275000บ2.เครื่องผลิตออกซิเจน10ล45000บ20เครื่อง900000บ3.เรื่องผลิตออกซิเจน5ล25000บ9เครื่อง225000บรวม2400000บ</t>
    </r>
    <r>
      <rPr>
        <sz val="14"/>
        <color rgb="FFFF0000"/>
        <rFont val="TH SarabunIT๙"/>
        <family val="2"/>
      </rPr>
      <t xml:space="preserve"> รออนุมัติ</t>
    </r>
  </si>
  <si>
    <t>4/7/65 12/5/65 15/3/65 11/2/65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</si>
</sst>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0.0"/>
    <numFmt numFmtId="190" formatCode="_-[$฿-41E]* #,##0.00_-;\-[$฿-41E]* #,##0.00_-;_-[$฿-41E]* &quot;-&quot;??_-;_-@_-"/>
    <numFmt numFmtId="191" formatCode="[$-1870000]d/m/yy;@"/>
    <numFmt numFmtId="192" formatCode="_-[$฿-41E]* #,##0_-;\-[$฿-41E]* #,##0_-;_-[$฿-41E]* &quot;-&quot;??_-;_-@_-"/>
    <numFmt numFmtId="193" formatCode="_-* #,##0_-;\-* #,##0_-;_-* &quot;-&quot;??_-;_-@_-"/>
    <numFmt numFmtId="194" formatCode="[$-1070000]d/m/yy;@"/>
    <numFmt numFmtId="195" formatCode="_-* #,##0_-;\-* #,##0_-;_-* &quot;-&quot;??_-;_-@"/>
    <numFmt numFmtId="196" formatCode="[$฿-41E]#,##0;\-[$฿-41E]#,##0"/>
    <numFmt numFmtId="197" formatCode="#,##0.00_ ;[Red]\-#,##0.00\ "/>
  </numFmts>
  <fonts count="217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UPC"/>
      <family val="1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  <charset val="222"/>
    </font>
    <font>
      <b/>
      <sz val="12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2"/>
      <color indexed="8"/>
      <name val="TH SarabunPSK"/>
      <family val="2"/>
    </font>
    <font>
      <sz val="13"/>
      <color theme="1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sz val="10"/>
      <name val="TH SarabunPSK"/>
      <family val="2"/>
    </font>
    <font>
      <sz val="12"/>
      <color rgb="FF0000FF"/>
      <name val="TH SarabunPSK"/>
      <family val="2"/>
    </font>
    <font>
      <sz val="8"/>
      <name val="Tahoma"/>
      <family val="2"/>
      <scheme val="major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2.85"/>
      <name val="TH SarabunPSK"/>
      <family val="2"/>
    </font>
    <font>
      <sz val="14"/>
      <name val="Cordia New"/>
      <family val="2"/>
    </font>
    <font>
      <b/>
      <sz val="8"/>
      <color theme="1"/>
      <name val="TH SarabunPSK"/>
      <family val="2"/>
    </font>
    <font>
      <sz val="8"/>
      <color theme="1"/>
      <name val="TH SarabunPSK"/>
      <family val="2"/>
    </font>
    <font>
      <b/>
      <sz val="11"/>
      <color rgb="FF0000FF"/>
      <name val="TH SarabunPSK"/>
      <family val="2"/>
    </font>
    <font>
      <sz val="12"/>
      <color rgb="FFFF0000"/>
      <name val="TH SarabunPSK"/>
      <family val="2"/>
    </font>
    <font>
      <sz val="10"/>
      <name val="Arial"/>
      <family val="2"/>
    </font>
    <font>
      <sz val="11"/>
      <name val="TH SarabunIT๙"/>
      <family val="2"/>
    </font>
    <font>
      <sz val="15"/>
      <color rgb="FF000000"/>
      <name val="TH SarabunIT๙"/>
      <family val="2"/>
    </font>
    <font>
      <sz val="14"/>
      <color rgb="FF000000"/>
      <name val="TH SarabunIT๙"/>
      <family val="2"/>
    </font>
    <font>
      <sz val="14"/>
      <name val="TH SarabunIT๙"/>
      <family val="2"/>
    </font>
    <font>
      <sz val="16"/>
      <color rgb="FF002060"/>
      <name val="TH SarabunPSK"/>
      <family val="2"/>
    </font>
    <font>
      <sz val="16"/>
      <color rgb="FFFF0000"/>
      <name val="TH SarabunPSK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TH SarabunPSK"/>
      <family val="2"/>
      <charset val="222"/>
    </font>
    <font>
      <b/>
      <sz val="11"/>
      <name val="TH SarabunPSK"/>
      <family val="2"/>
      <charset val="22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b/>
      <sz val="14"/>
      <name val="Arial"/>
      <family val="2"/>
      <charset val="222"/>
    </font>
    <font>
      <sz val="14"/>
      <color indexed="8"/>
      <name val="TH SarabunPSK"/>
      <family val="2"/>
      <charset val="222"/>
    </font>
    <font>
      <sz val="11"/>
      <name val="Arial"/>
      <family val="2"/>
      <charset val="22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4"/>
      <color indexed="8"/>
      <name val="TH SarabunIT๙"/>
      <family val="2"/>
    </font>
    <font>
      <b/>
      <sz val="14"/>
      <name val="TH SarabunIT๙"/>
      <family val="2"/>
    </font>
    <font>
      <sz val="8"/>
      <name val="TH SarabunIT๙"/>
      <family val="2"/>
    </font>
    <font>
      <sz val="8"/>
      <color theme="1"/>
      <name val="TH SarabunIT๙"/>
      <family val="2"/>
    </font>
    <font>
      <b/>
      <sz val="8"/>
      <color theme="1"/>
      <name val="TH SarabunIT๙"/>
      <family val="2"/>
    </font>
    <font>
      <sz val="10"/>
      <name val="TH SarabunIT๙"/>
      <family val="2"/>
    </font>
    <font>
      <b/>
      <sz val="10"/>
      <name val="TH SarabunIT๙"/>
      <family val="2"/>
    </font>
    <font>
      <sz val="12"/>
      <color indexed="8"/>
      <name val="TH SarabunIT๙"/>
      <family val="2"/>
    </font>
    <font>
      <b/>
      <sz val="16"/>
      <name val="TH SarabunIT๙"/>
      <family val="2"/>
    </font>
    <font>
      <sz val="9"/>
      <name val="TH SarabunIT๙"/>
      <family val="2"/>
    </font>
    <font>
      <b/>
      <sz val="12"/>
      <color theme="1"/>
      <name val="TH SarabunIT๙"/>
      <family val="2"/>
    </font>
    <font>
      <sz val="12"/>
      <name val="TH SarabunIT๙"/>
      <family val="2"/>
      <charset val="222"/>
    </font>
    <font>
      <b/>
      <sz val="12"/>
      <name val="TH SarabunIT๙"/>
      <family val="2"/>
      <charset val="222"/>
    </font>
    <font>
      <b/>
      <sz val="14"/>
      <name val="TH SarabunIT๙"/>
      <family val="2"/>
      <charset val="222"/>
    </font>
    <font>
      <sz val="14"/>
      <name val="TH SarabunIT๙"/>
      <family val="2"/>
      <charset val="222"/>
    </font>
    <font>
      <b/>
      <sz val="12"/>
      <color theme="1"/>
      <name val="TH SarabunIT๙"/>
      <family val="2"/>
      <charset val="222"/>
    </font>
    <font>
      <sz val="12"/>
      <color theme="1"/>
      <name val="TH SarabunIT๙"/>
      <family val="2"/>
      <charset val="222"/>
    </font>
    <font>
      <b/>
      <sz val="11"/>
      <name val="TH SarabunIT๙"/>
      <family val="2"/>
    </font>
    <font>
      <b/>
      <sz val="11"/>
      <name val="TH SarabunIT๙"/>
      <family val="2"/>
      <charset val="222"/>
    </font>
    <font>
      <sz val="14"/>
      <color rgb="FF0000FF"/>
      <name val="TH SarabunIT๙"/>
      <family val="2"/>
    </font>
    <font>
      <sz val="16"/>
      <color theme="1"/>
      <name val="TH SarabunIT๙"/>
      <family val="2"/>
    </font>
    <font>
      <b/>
      <sz val="11"/>
      <color theme="1"/>
      <name val="TH SarabunIT๙"/>
      <family val="2"/>
      <charset val="222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sz val="12"/>
      <color rgb="FF9AA81E"/>
      <name val="TH SarabunPSK"/>
      <family val="2"/>
    </font>
    <font>
      <sz val="12"/>
      <color indexed="63"/>
      <name val="TH SarabunPSK"/>
      <family val="2"/>
    </font>
    <font>
      <sz val="12"/>
      <color rgb="FF000000"/>
      <name val="TH SarabunPSK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3"/>
      <name val="TH SarabunIT๙"/>
      <family val="2"/>
      <charset val="222"/>
    </font>
    <font>
      <sz val="8"/>
      <color rgb="FF0066FF"/>
      <name val="TH SarabunIT๙"/>
      <family val="2"/>
    </font>
    <font>
      <b/>
      <sz val="11"/>
      <color rgb="FF000000"/>
      <name val="TH SarabunIT๙"/>
      <family val="2"/>
    </font>
    <font>
      <b/>
      <sz val="8"/>
      <name val="TH SarabunIT๙"/>
      <family val="2"/>
    </font>
    <font>
      <sz val="18"/>
      <name val="TH SarabunIT๙"/>
      <family val="2"/>
    </font>
    <font>
      <b/>
      <sz val="13"/>
      <name val="TH SarabunIT๙"/>
      <family val="2"/>
    </font>
    <font>
      <b/>
      <sz val="13"/>
      <color theme="1"/>
      <name val="TH SarabunIT๙"/>
      <family val="2"/>
    </font>
    <font>
      <sz val="13"/>
      <color rgb="FFFF0000"/>
      <name val="TH SarabunIT๙"/>
      <family val="2"/>
    </font>
    <font>
      <sz val="16"/>
      <color theme="1"/>
      <name val="Tahoma"/>
      <family val="2"/>
      <charset val="222"/>
      <scheme val="minor"/>
    </font>
    <font>
      <b/>
      <sz val="8"/>
      <color rgb="FF0000FF"/>
      <name val="TH SarabunIT๙"/>
      <family val="2"/>
    </font>
    <font>
      <b/>
      <sz val="8"/>
      <color indexed="12"/>
      <name val="TH SarabunIT๙"/>
      <family val="2"/>
    </font>
    <font>
      <sz val="9"/>
      <color theme="1"/>
      <name val="TH SarabunIT๙"/>
      <family val="2"/>
    </font>
    <font>
      <b/>
      <sz val="12"/>
      <color theme="1"/>
      <name val="Tahoma"/>
      <family val="2"/>
      <charset val="222"/>
      <scheme val="minor"/>
    </font>
    <font>
      <b/>
      <sz val="10"/>
      <color rgb="FF0000FF"/>
      <name val="TH SarabunIT๙"/>
      <family val="2"/>
    </font>
    <font>
      <b/>
      <sz val="10"/>
      <color indexed="12"/>
      <name val="TH SarabunIT๙"/>
      <family val="2"/>
    </font>
    <font>
      <b/>
      <sz val="9"/>
      <color rgb="FF0000FF"/>
      <name val="TH SarabunIT๙"/>
      <family val="2"/>
    </font>
    <font>
      <sz val="12"/>
      <color rgb="FF0066FF"/>
      <name val="TH SarabunIT๙"/>
      <family val="2"/>
    </font>
    <font>
      <b/>
      <u/>
      <sz val="12"/>
      <name val="TH SarabunIT๙"/>
      <family val="2"/>
    </font>
    <font>
      <sz val="12"/>
      <name val="Wingdings"/>
      <charset val="2"/>
    </font>
    <font>
      <sz val="10"/>
      <name val="TH SarabunIT๙"/>
      <family val="2"/>
      <charset val="222"/>
    </font>
    <font>
      <b/>
      <sz val="10"/>
      <name val="TH SarabunIT๙"/>
      <family val="2"/>
      <charset val="222"/>
    </font>
    <font>
      <sz val="10"/>
      <color rgb="FF000000"/>
      <name val="TH SarabunIT๙"/>
      <family val="2"/>
      <charset val="222"/>
    </font>
    <font>
      <sz val="10"/>
      <name val="TH SarabunPSK"/>
      <family val="2"/>
      <charset val="222"/>
    </font>
    <font>
      <sz val="8"/>
      <name val="TH SarabunIT๙"/>
      <family val="2"/>
      <charset val="222"/>
    </font>
    <font>
      <sz val="10"/>
      <color theme="1"/>
      <name val="TH SarabunIT๙"/>
      <family val="2"/>
    </font>
    <font>
      <sz val="14"/>
      <color theme="0"/>
      <name val="TH SarabunIT๙"/>
      <family val="2"/>
    </font>
    <font>
      <sz val="14"/>
      <color rgb="FFFF0000"/>
      <name val="TH SarabunIT๙"/>
      <family val="2"/>
    </font>
    <font>
      <sz val="14"/>
      <color rgb="FF0066FF"/>
      <name val="TH SarabunIT๙"/>
      <family val="2"/>
    </font>
    <font>
      <b/>
      <sz val="9"/>
      <color theme="1"/>
      <name val="TH SarabunIT๙"/>
      <family val="2"/>
    </font>
    <font>
      <b/>
      <sz val="22"/>
      <name val="TH SarabunIT๙"/>
      <family val="2"/>
    </font>
    <font>
      <b/>
      <sz val="18"/>
      <name val="TH SarabunIT๙"/>
      <family val="2"/>
    </font>
    <font>
      <b/>
      <u/>
      <sz val="16"/>
      <name val="TH SarabunIT๙"/>
      <family val="2"/>
    </font>
    <font>
      <sz val="12.25"/>
      <name val="TH SarabunIT๙"/>
      <family val="2"/>
    </font>
    <font>
      <sz val="12"/>
      <name val="Arial"/>
      <family val="2"/>
    </font>
    <font>
      <sz val="12"/>
      <color indexed="8"/>
      <name val="TH SarabunIT๙"/>
      <family val="2"/>
      <charset val="222"/>
    </font>
    <font>
      <sz val="12.8"/>
      <name val="Arial"/>
      <family val="2"/>
      <charset val="222"/>
    </font>
    <font>
      <sz val="12.8"/>
      <color theme="1"/>
      <name val="TH SarabunIT๙"/>
      <family val="2"/>
      <charset val="222"/>
    </font>
    <font>
      <b/>
      <sz val="12.8"/>
      <color theme="1"/>
      <name val="TH SarabunIT๙"/>
      <family val="2"/>
      <charset val="222"/>
    </font>
    <font>
      <b/>
      <sz val="12.8"/>
      <name val="TH SarabunIT๙"/>
      <family val="2"/>
      <charset val="222"/>
    </font>
    <font>
      <sz val="12.8"/>
      <name val="TH SarabunIT๙"/>
      <family val="2"/>
    </font>
    <font>
      <sz val="12.8"/>
      <name val="TH SarabunIT๙"/>
      <family val="2"/>
      <charset val="222"/>
    </font>
    <font>
      <sz val="12.8"/>
      <color indexed="8"/>
      <name val="TH SarabunIT๙"/>
      <family val="2"/>
      <charset val="222"/>
    </font>
    <font>
      <b/>
      <sz val="12.8"/>
      <color indexed="8"/>
      <name val="TH SarabunIT๙"/>
      <family val="2"/>
      <charset val="222"/>
    </font>
    <font>
      <sz val="12.8"/>
      <color indexed="8"/>
      <name val="TH SarabunIT๙"/>
      <family val="2"/>
    </font>
    <font>
      <sz val="10"/>
      <name val="Arial"/>
      <family val="2"/>
      <charset val="222"/>
    </font>
    <font>
      <b/>
      <sz val="9"/>
      <name val="TH SarabunIT๙"/>
      <family val="2"/>
    </font>
    <font>
      <sz val="13"/>
      <color indexed="8"/>
      <name val="TH SarabunIT๙"/>
      <family val="2"/>
    </font>
    <font>
      <b/>
      <sz val="13"/>
      <name val="TH SarabunIT๙"/>
      <family val="2"/>
      <charset val="222"/>
    </font>
    <font>
      <sz val="13"/>
      <name val="TH SarabunPSK"/>
      <family val="2"/>
      <charset val="222"/>
    </font>
    <font>
      <b/>
      <sz val="10"/>
      <color theme="1"/>
      <name val="TH SarabunIT๙"/>
      <family val="2"/>
    </font>
    <font>
      <sz val="8"/>
      <color theme="0"/>
      <name val="TH SarabunIT๙"/>
      <family val="2"/>
    </font>
    <font>
      <sz val="8"/>
      <color rgb="FFFF0000"/>
      <name val="TH SarabunIT๙"/>
      <family val="2"/>
    </font>
    <font>
      <sz val="12.5"/>
      <color theme="1"/>
      <name val="TH SarabunIT๙"/>
      <family val="2"/>
    </font>
    <font>
      <b/>
      <sz val="12.5"/>
      <color theme="1"/>
      <name val="TH SarabunIT๙"/>
      <family val="2"/>
    </font>
    <font>
      <b/>
      <sz val="12.5"/>
      <name val="TH SarabunIT๙"/>
      <family val="2"/>
    </font>
    <font>
      <sz val="12.5"/>
      <name val="TH SarabunIT๙"/>
      <family val="2"/>
    </font>
    <font>
      <sz val="12.5"/>
      <color theme="0"/>
      <name val="TH SarabunIT๙"/>
      <family val="2"/>
    </font>
    <font>
      <sz val="12.5"/>
      <color rgb="FF0000FF"/>
      <name val="TH SarabunIT๙"/>
      <family val="2"/>
    </font>
    <font>
      <sz val="9"/>
      <color rgb="FFFF0000"/>
      <name val="TH SarabunIT๙"/>
      <family val="2"/>
    </font>
    <font>
      <u/>
      <sz val="14"/>
      <name val="TH SarabunPSK"/>
      <family val="2"/>
    </font>
    <font>
      <sz val="13.25"/>
      <name val="TH SarabunIT๙"/>
      <family val="2"/>
    </font>
    <font>
      <sz val="13.25"/>
      <color theme="1"/>
      <name val="TH SarabunIT๙"/>
      <family val="2"/>
    </font>
    <font>
      <b/>
      <u/>
      <sz val="12"/>
      <color theme="1"/>
      <name val="TH SarabunIT๙"/>
      <family val="2"/>
    </font>
    <font>
      <b/>
      <sz val="13"/>
      <color rgb="FF000000"/>
      <name val="TH SarabunIT๙"/>
      <family val="2"/>
    </font>
    <font>
      <sz val="13"/>
      <color rgb="FF000000"/>
      <name val="TH SarabunIT๙"/>
      <family val="2"/>
    </font>
    <font>
      <u/>
      <sz val="13"/>
      <name val="TH SarabunIT๙"/>
      <family val="2"/>
    </font>
    <font>
      <sz val="13"/>
      <color rgb="FF0000FF"/>
      <name val="TH SarabunIT๙"/>
      <family val="2"/>
    </font>
    <font>
      <b/>
      <u/>
      <sz val="13"/>
      <name val="TH SarabunIT๙"/>
      <family val="2"/>
    </font>
    <font>
      <sz val="9"/>
      <color theme="1"/>
      <name val="TH SarabunPSK"/>
      <family val="2"/>
    </font>
    <font>
      <sz val="8"/>
      <name val="TH SarabunPSK"/>
      <family val="2"/>
    </font>
    <font>
      <b/>
      <sz val="8"/>
      <color rgb="FF0000FF"/>
      <name val="TH SarabunPSK"/>
      <family val="2"/>
      <charset val="222"/>
    </font>
    <font>
      <b/>
      <sz val="8"/>
      <name val="TH SarabunPSK"/>
      <family val="2"/>
      <charset val="222"/>
    </font>
    <font>
      <b/>
      <sz val="8"/>
      <color theme="1"/>
      <name val="TH SarabunPSK"/>
      <family val="2"/>
      <charset val="222"/>
    </font>
    <font>
      <b/>
      <sz val="8"/>
      <name val="TH SarabunIT๙"/>
      <family val="2"/>
      <charset val="222"/>
    </font>
    <font>
      <b/>
      <sz val="8"/>
      <color rgb="FFFF0000"/>
      <name val="TH SarabunPSK"/>
      <family val="2"/>
      <charset val="222"/>
    </font>
    <font>
      <sz val="8"/>
      <name val="TH SarabunPSK"/>
      <family val="2"/>
      <charset val="222"/>
    </font>
    <font>
      <sz val="12"/>
      <color rgb="FF000000"/>
      <name val="TH SarabunIT๙"/>
      <family val="2"/>
      <charset val="222"/>
    </font>
    <font>
      <sz val="12"/>
      <color rgb="FFFF0000"/>
      <name val="TH SarabunIT๙"/>
      <family val="2"/>
    </font>
    <font>
      <sz val="13.2"/>
      <name val="TH SarabunIT๙"/>
      <family val="2"/>
    </font>
    <font>
      <b/>
      <sz val="13.2"/>
      <name val="TH SarabunIT๙"/>
      <family val="2"/>
    </font>
    <font>
      <b/>
      <sz val="12"/>
      <color rgb="FF000000"/>
      <name val="TH SarabunIT๙"/>
      <family val="2"/>
    </font>
    <font>
      <sz val="13"/>
      <name val="TH Sarabun New"/>
      <family val="2"/>
    </font>
    <font>
      <b/>
      <sz val="13"/>
      <name val="TH Sarabun New"/>
      <family val="2"/>
    </font>
    <font>
      <b/>
      <sz val="13"/>
      <color theme="1"/>
      <name val="TH Sarabun New"/>
      <family val="2"/>
    </font>
    <font>
      <sz val="12"/>
      <color rgb="FF0000FF"/>
      <name val="TH SarabunIT๙"/>
      <family val="2"/>
      <charset val="222"/>
    </font>
    <font>
      <b/>
      <sz val="12"/>
      <color indexed="8"/>
      <name val="TH SarabunIT๙"/>
      <family val="2"/>
    </font>
    <font>
      <sz val="12"/>
      <name val="TH SarabunPSK"/>
      <family val="2"/>
      <charset val="222"/>
    </font>
    <font>
      <sz val="12"/>
      <color theme="1"/>
      <name val="TH SarabunPSK"/>
      <family val="2"/>
      <charset val="222"/>
    </font>
    <font>
      <sz val="8"/>
      <name val="Arial"/>
      <family val="2"/>
    </font>
    <font>
      <b/>
      <sz val="12"/>
      <color rgb="FFFF0000"/>
      <name val="TH SarabunIT๙"/>
      <family val="2"/>
    </font>
    <font>
      <sz val="10"/>
      <color rgb="FFFF0000"/>
      <name val="TH SarabunIT๙"/>
      <family val="2"/>
    </font>
    <font>
      <b/>
      <sz val="12.5"/>
      <color rgb="FFFF0000"/>
      <name val="TH SarabunIT๙"/>
      <family val="2"/>
    </font>
    <font>
      <sz val="12.5"/>
      <color rgb="FFFF0000"/>
      <name val="TH SarabunIT๙"/>
      <family val="2"/>
    </font>
    <font>
      <sz val="12"/>
      <color rgb="FF000000"/>
      <name val="TH SarabunIT๙"/>
      <family val="2"/>
    </font>
    <font>
      <sz val="8"/>
      <name val="Arial"/>
      <family val="2"/>
    </font>
    <font>
      <sz val="12"/>
      <name val="Tahoma"/>
      <family val="2"/>
    </font>
    <font>
      <b/>
      <sz val="22"/>
      <name val="TH SarabunPSK"/>
      <family val="2"/>
    </font>
    <font>
      <b/>
      <u/>
      <sz val="16"/>
      <name val="TH SarabunPSK"/>
      <family val="2"/>
    </font>
    <font>
      <sz val="16"/>
      <color rgb="FF000000"/>
      <name val="TH SarabunIT๙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6"/>
      <name val="Wingdings"/>
      <charset val="2"/>
    </font>
    <font>
      <sz val="11"/>
      <color rgb="FFFF000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Wingdings"/>
      <charset val="2"/>
    </font>
    <font>
      <b/>
      <sz val="13"/>
      <color indexed="8"/>
      <name val="TH SarabunIT๙"/>
      <family val="2"/>
    </font>
    <font>
      <sz val="16"/>
      <color rgb="FF7030A0"/>
      <name val="TH SarabunPSK"/>
      <family val="2"/>
    </font>
    <font>
      <b/>
      <sz val="14"/>
      <color theme="1"/>
      <name val="TH SarabunPSK"/>
      <family val="2"/>
      <charset val="222"/>
    </font>
    <font>
      <sz val="12"/>
      <color theme="0"/>
      <name val="TH SarabunIT๙"/>
      <family val="2"/>
    </font>
    <font>
      <sz val="13"/>
      <color rgb="FF0066FF"/>
      <name val="TH SarabunIT๙"/>
      <family val="2"/>
    </font>
    <font>
      <sz val="12"/>
      <color rgb="FF0066FF"/>
      <name val="TH SarabunIT๙"/>
      <family val="2"/>
      <charset val="222"/>
    </font>
    <font>
      <b/>
      <sz val="12"/>
      <color rgb="FF000000"/>
      <name val="TH SarabunIT๙"/>
      <family val="2"/>
      <charset val="222"/>
    </font>
    <font>
      <b/>
      <sz val="13.2"/>
      <name val="TH SarabunPSK"/>
      <family val="2"/>
    </font>
    <font>
      <b/>
      <sz val="11.25"/>
      <name val="TH SarabunIT๙"/>
      <family val="2"/>
    </font>
    <font>
      <b/>
      <sz val="14"/>
      <color rgb="FF000000"/>
      <name val="TH SarabunIT๙"/>
      <family val="2"/>
    </font>
    <font>
      <sz val="13"/>
      <color rgb="FF000000"/>
      <name val="TH SarabunIT๙"/>
      <family val="2"/>
      <charset val="222"/>
    </font>
    <font>
      <sz val="13"/>
      <color theme="1"/>
      <name val="TH SarabunIT๙"/>
      <family val="2"/>
      <charset val="222"/>
    </font>
    <font>
      <sz val="13"/>
      <color theme="1"/>
      <name val="TH SarabunPSK"/>
      <family val="2"/>
      <charset val="222"/>
    </font>
    <font>
      <sz val="14"/>
      <color theme="1"/>
      <name val="TH SarabunIT๙"/>
      <family val="2"/>
      <charset val="222"/>
    </font>
    <font>
      <b/>
      <sz val="14"/>
      <color theme="1"/>
      <name val="TH SarabunIT๙"/>
      <family val="2"/>
      <charset val="222"/>
    </font>
    <font>
      <sz val="14"/>
      <color rgb="FF000000"/>
      <name val="TH SarabunIT๙"/>
      <family val="2"/>
      <charset val="222"/>
    </font>
    <font>
      <b/>
      <sz val="10.25"/>
      <name val="TH SarabunIT๙"/>
      <family val="2"/>
      <charset val="222"/>
    </font>
    <font>
      <b/>
      <sz val="13"/>
      <color rgb="FFFF0000"/>
      <name val="TH SarabunIT๙"/>
      <family val="2"/>
    </font>
    <font>
      <b/>
      <sz val="10"/>
      <name val="TH SarabunPSK"/>
      <family val="2"/>
      <charset val="222"/>
    </font>
    <font>
      <u/>
      <sz val="14"/>
      <name val="TH SarabunIT๙"/>
      <family val="2"/>
    </font>
    <font>
      <u/>
      <sz val="12"/>
      <name val="TH SarabunIT๙"/>
      <family val="2"/>
    </font>
    <font>
      <b/>
      <sz val="13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1">
    <xf numFmtId="0" fontId="0" fillId="0" borderId="0"/>
    <xf numFmtId="0" fontId="8" fillId="0" borderId="0"/>
    <xf numFmtId="0" fontId="5" fillId="0" borderId="0"/>
    <xf numFmtId="187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3" fillId="0" borderId="0"/>
    <xf numFmtId="0" fontId="4" fillId="0" borderId="0"/>
    <xf numFmtId="18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87" fontId="4" fillId="0" borderId="0" applyFont="0" applyFill="0" applyBorder="0" applyAlignment="0" applyProtection="0"/>
    <xf numFmtId="0" fontId="5" fillId="0" borderId="0"/>
    <xf numFmtId="187" fontId="4" fillId="0" borderId="0" applyFont="0" applyFill="0" applyBorder="0" applyAlignment="0" applyProtection="0"/>
    <xf numFmtId="0" fontId="5" fillId="0" borderId="0"/>
    <xf numFmtId="0" fontId="5" fillId="0" borderId="0"/>
    <xf numFmtId="187" fontId="4" fillId="0" borderId="0" applyFont="0" applyFill="0" applyBorder="0" applyAlignment="0" applyProtection="0"/>
    <xf numFmtId="0" fontId="2" fillId="0" borderId="0"/>
    <xf numFmtId="0" fontId="24" fillId="0" borderId="0"/>
    <xf numFmtId="187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</cellStyleXfs>
  <cellXfs count="3057">
    <xf numFmtId="0" fontId="0" fillId="0" borderId="0" xfId="0"/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1" fillId="0" borderId="0" xfId="0" applyFont="1"/>
    <xf numFmtId="188" fontId="10" fillId="0" borderId="0" xfId="3" applyNumberFormat="1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90" fontId="10" fillId="2" borderId="0" xfId="0" applyNumberFormat="1" applyFont="1" applyFill="1" applyAlignment="1">
      <alignment horizontal="left" vertical="top"/>
    </xf>
    <xf numFmtId="0" fontId="0" fillId="0" borderId="0" xfId="0"/>
    <xf numFmtId="0" fontId="11" fillId="0" borderId="1" xfId="0" applyFont="1" applyBorder="1" applyAlignment="1">
      <alignment horizontal="center" vertical="top" wrapText="1"/>
    </xf>
    <xf numFmtId="188" fontId="17" fillId="2" borderId="0" xfId="3" applyNumberFormat="1" applyFont="1" applyFill="1" applyBorder="1" applyAlignment="1">
      <alignment vertical="top" wrapText="1"/>
    </xf>
    <xf numFmtId="191" fontId="10" fillId="0" borderId="0" xfId="3" applyNumberFormat="1" applyFont="1" applyAlignment="1">
      <alignment vertical="top" wrapText="1"/>
    </xf>
    <xf numFmtId="0" fontId="31" fillId="0" borderId="0" xfId="0" applyFont="1" applyAlignment="1">
      <alignment horizontal="center" vertical="top"/>
    </xf>
    <xf numFmtId="188" fontId="32" fillId="0" borderId="0" xfId="3" applyNumberFormat="1" applyFont="1" applyAlignment="1">
      <alignment vertical="top"/>
    </xf>
    <xf numFmtId="188" fontId="33" fillId="0" borderId="0" xfId="3" applyNumberFormat="1" applyFont="1" applyAlignment="1">
      <alignment vertical="top"/>
    </xf>
    <xf numFmtId="190" fontId="10" fillId="0" borderId="0" xfId="3" applyNumberFormat="1" applyFont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188" fontId="17" fillId="2" borderId="1" xfId="3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1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30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8" fillId="0" borderId="0" xfId="0" applyFont="1"/>
    <xf numFmtId="188" fontId="29" fillId="0" borderId="1" xfId="3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29" fillId="0" borderId="1" xfId="3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187" fontId="17" fillId="2" borderId="1" xfId="19" applyFont="1" applyFill="1" applyBorder="1" applyAlignment="1">
      <alignment horizontal="center" vertical="top" wrapText="1"/>
    </xf>
    <xf numFmtId="188" fontId="17" fillId="2" borderId="1" xfId="19" applyNumberFormat="1" applyFont="1" applyFill="1" applyBorder="1" applyAlignment="1">
      <alignment horizontal="center" vertical="top" wrapText="1"/>
    </xf>
    <xf numFmtId="188" fontId="17" fillId="2" borderId="1" xfId="3" applyNumberFormat="1" applyFont="1" applyFill="1" applyBorder="1" applyAlignment="1">
      <alignment horizontal="right" vertical="top" wrapText="1"/>
    </xf>
    <xf numFmtId="188" fontId="17" fillId="0" borderId="1" xfId="3" applyNumberFormat="1" applyFont="1" applyBorder="1" applyAlignment="1">
      <alignment horizontal="center" vertical="top" wrapText="1"/>
    </xf>
    <xf numFmtId="187" fontId="17" fillId="0" borderId="1" xfId="19" applyNumberFormat="1" applyFont="1" applyBorder="1" applyAlignment="1">
      <alignment vertical="top" wrapText="1"/>
    </xf>
    <xf numFmtId="188" fontId="17" fillId="0" borderId="1" xfId="19" applyNumberFormat="1" applyFont="1" applyBorder="1" applyAlignment="1">
      <alignment vertical="top" wrapText="1"/>
    </xf>
    <xf numFmtId="187" fontId="17" fillId="2" borderId="1" xfId="3" applyFont="1" applyFill="1" applyBorder="1" applyAlignment="1">
      <alignment horizontal="center" vertical="top" wrapText="1"/>
    </xf>
    <xf numFmtId="187" fontId="17" fillId="0" borderId="1" xfId="19" applyNumberFormat="1" applyFont="1" applyBorder="1" applyAlignment="1">
      <alignment horizontal="center" vertical="top" wrapText="1"/>
    </xf>
    <xf numFmtId="188" fontId="17" fillId="0" borderId="1" xfId="19" applyNumberFormat="1" applyFont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7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vertical="top" wrapText="1"/>
    </xf>
    <xf numFmtId="43" fontId="17" fillId="2" borderId="0" xfId="0" applyNumberFormat="1" applyFont="1" applyFill="1" applyBorder="1" applyAlignment="1">
      <alignment horizontal="center" vertical="top" wrapText="1"/>
    </xf>
    <xf numFmtId="187" fontId="17" fillId="0" borderId="0" xfId="19" applyNumberFormat="1" applyFont="1" applyBorder="1" applyAlignment="1">
      <alignment vertical="top" wrapText="1"/>
    </xf>
    <xf numFmtId="43" fontId="17" fillId="2" borderId="0" xfId="19" applyNumberFormat="1" applyFont="1" applyFill="1" applyBorder="1" applyAlignment="1">
      <alignment vertical="top" wrapText="1"/>
    </xf>
    <xf numFmtId="0" fontId="44" fillId="2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187" fontId="17" fillId="0" borderId="0" xfId="19" applyFont="1" applyBorder="1" applyAlignment="1">
      <alignment vertical="top" wrapText="1"/>
    </xf>
    <xf numFmtId="43" fontId="17" fillId="0" borderId="0" xfId="0" applyNumberFormat="1" applyFont="1" applyAlignment="1">
      <alignment vertical="top" wrapText="1"/>
    </xf>
    <xf numFmtId="0" fontId="44" fillId="2" borderId="0" xfId="0" applyFont="1" applyFill="1" applyBorder="1" applyAlignment="1">
      <alignment horizontal="center" vertical="top" wrapText="1"/>
    </xf>
    <xf numFmtId="187" fontId="17" fillId="2" borderId="0" xfId="19" applyFont="1" applyFill="1" applyBorder="1" applyAlignment="1">
      <alignment vertical="top" wrapText="1"/>
    </xf>
    <xf numFmtId="187" fontId="45" fillId="2" borderId="0" xfId="19" applyFont="1" applyFill="1" applyAlignment="1">
      <alignment vertical="top" wrapText="1"/>
    </xf>
    <xf numFmtId="187" fontId="45" fillId="0" borderId="0" xfId="19" applyFont="1" applyAlignment="1">
      <alignment horizontal="center" vertical="top" wrapText="1"/>
    </xf>
    <xf numFmtId="187" fontId="17" fillId="11" borderId="0" xfId="19" applyFont="1" applyFill="1" applyBorder="1" applyAlignment="1">
      <alignment vertical="top" wrapText="1"/>
    </xf>
    <xf numFmtId="187" fontId="17" fillId="4" borderId="0" xfId="19" applyFont="1" applyFill="1" applyBorder="1" applyAlignment="1">
      <alignment vertical="top" wrapText="1"/>
    </xf>
    <xf numFmtId="43" fontId="17" fillId="0" borderId="0" xfId="0" applyNumberFormat="1" applyFont="1" applyBorder="1" applyAlignment="1">
      <alignment vertical="top" wrapText="1"/>
    </xf>
    <xf numFmtId="2" fontId="17" fillId="0" borderId="0" xfId="0" applyNumberFormat="1" applyFont="1" applyAlignment="1">
      <alignment vertical="top" wrapText="1"/>
    </xf>
    <xf numFmtId="187" fontId="17" fillId="4" borderId="0" xfId="9" applyFont="1" applyFill="1" applyBorder="1" applyAlignment="1">
      <alignment vertical="top" wrapText="1"/>
    </xf>
    <xf numFmtId="188" fontId="17" fillId="0" borderId="0" xfId="16" applyNumberFormat="1" applyFont="1" applyBorder="1" applyAlignment="1">
      <alignment horizontal="center" vertical="top" wrapText="1"/>
    </xf>
    <xf numFmtId="187" fontId="17" fillId="4" borderId="0" xfId="0" applyNumberFormat="1" applyFont="1" applyFill="1" applyBorder="1" applyAlignment="1">
      <alignment vertical="top" wrapText="1"/>
    </xf>
    <xf numFmtId="187" fontId="17" fillId="0" borderId="0" xfId="19" applyFont="1" applyAlignment="1">
      <alignment vertical="top" wrapText="1"/>
    </xf>
    <xf numFmtId="2" fontId="45" fillId="0" borderId="0" xfId="0" applyNumberFormat="1" applyFont="1" applyBorder="1" applyAlignment="1">
      <alignment vertical="top" wrapText="1"/>
    </xf>
    <xf numFmtId="0" fontId="17" fillId="0" borderId="0" xfId="0" applyFont="1" applyAlignment="1">
      <alignment horizontal="center" vertical="top"/>
    </xf>
    <xf numFmtId="0" fontId="0" fillId="2" borderId="0" xfId="0" applyFill="1"/>
    <xf numFmtId="187" fontId="17" fillId="0" borderId="1" xfId="3" applyFont="1" applyBorder="1" applyAlignment="1">
      <alignment vertical="top"/>
    </xf>
    <xf numFmtId="0" fontId="16" fillId="2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188" fontId="44" fillId="2" borderId="0" xfId="19" applyNumberFormat="1" applyFont="1" applyFill="1" applyBorder="1" applyAlignment="1">
      <alignment horizontal="center" vertical="top" wrapText="1"/>
    </xf>
    <xf numFmtId="188" fontId="10" fillId="0" borderId="1" xfId="3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7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187" fontId="16" fillId="2" borderId="1" xfId="19" applyFont="1" applyFill="1" applyBorder="1" applyAlignment="1">
      <alignment horizontal="center" vertical="top" wrapText="1"/>
    </xf>
    <xf numFmtId="188" fontId="16" fillId="0" borderId="1" xfId="19" applyNumberFormat="1" applyFont="1" applyBorder="1" applyAlignment="1">
      <alignment horizontal="center" vertical="top" wrapText="1"/>
    </xf>
    <xf numFmtId="188" fontId="16" fillId="2" borderId="1" xfId="19" applyNumberFormat="1" applyFont="1" applyFill="1" applyBorder="1" applyAlignment="1">
      <alignment horizontal="center" vertical="top" wrapText="1"/>
    </xf>
    <xf numFmtId="188" fontId="16" fillId="2" borderId="1" xfId="19" applyNumberFormat="1" applyFont="1" applyFill="1" applyBorder="1" applyAlignment="1">
      <alignment vertical="top" wrapText="1"/>
    </xf>
    <xf numFmtId="187" fontId="16" fillId="0" borderId="1" xfId="3" applyFont="1" applyFill="1" applyBorder="1" applyAlignment="1">
      <alignment horizontal="center" vertical="top" wrapText="1"/>
    </xf>
    <xf numFmtId="188" fontId="16" fillId="2" borderId="1" xfId="3" applyNumberFormat="1" applyFont="1" applyFill="1" applyBorder="1" applyAlignment="1">
      <alignment vertical="top" wrapText="1"/>
    </xf>
    <xf numFmtId="188" fontId="16" fillId="0" borderId="1" xfId="0" applyNumberFormat="1" applyFont="1" applyBorder="1" applyAlignment="1">
      <alignment vertical="top" wrapText="1"/>
    </xf>
    <xf numFmtId="188" fontId="16" fillId="2" borderId="1" xfId="0" applyNumberFormat="1" applyFont="1" applyFill="1" applyBorder="1" applyAlignment="1">
      <alignment vertical="top" wrapText="1"/>
    </xf>
    <xf numFmtId="187" fontId="16" fillId="0" borderId="1" xfId="3" applyFont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/>
    </xf>
    <xf numFmtId="188" fontId="16" fillId="2" borderId="1" xfId="3" applyNumberFormat="1" applyFont="1" applyFill="1" applyBorder="1" applyAlignment="1">
      <alignment horizontal="center" vertical="top" wrapText="1"/>
    </xf>
    <xf numFmtId="187" fontId="16" fillId="0" borderId="1" xfId="19" applyNumberFormat="1" applyFont="1" applyBorder="1" applyAlignment="1">
      <alignment vertical="top" wrapText="1"/>
    </xf>
    <xf numFmtId="189" fontId="16" fillId="0" borderId="1" xfId="19" applyNumberFormat="1" applyFont="1" applyBorder="1" applyAlignment="1">
      <alignment vertical="top" wrapText="1"/>
    </xf>
    <xf numFmtId="43" fontId="16" fillId="0" borderId="1" xfId="19" applyNumberFormat="1" applyFont="1" applyBorder="1" applyAlignment="1">
      <alignment vertical="top" wrapText="1"/>
    </xf>
    <xf numFmtId="0" fontId="37" fillId="0" borderId="0" xfId="0" applyFont="1" applyAlignment="1">
      <alignment horizontal="center" vertical="center" wrapText="1"/>
    </xf>
    <xf numFmtId="188" fontId="29" fillId="0" borderId="0" xfId="3" applyNumberFormat="1" applyFont="1" applyBorder="1" applyAlignment="1">
      <alignment horizontal="left" vertical="center" wrapText="1"/>
    </xf>
    <xf numFmtId="188" fontId="25" fillId="0" borderId="1" xfId="3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5" fillId="0" borderId="1" xfId="3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88" fontId="29" fillId="0" borderId="1" xfId="3" applyNumberFormat="1" applyFont="1" applyBorder="1" applyAlignment="1">
      <alignment horizontal="left" vertical="center"/>
    </xf>
    <xf numFmtId="188" fontId="29" fillId="0" borderId="1" xfId="3" applyNumberFormat="1" applyFont="1" applyBorder="1" applyAlignment="1">
      <alignment horizontal="center" vertical="center" wrapText="1"/>
    </xf>
    <xf numFmtId="188" fontId="30" fillId="0" borderId="1" xfId="3" applyNumberFormat="1" applyFont="1" applyBorder="1" applyAlignment="1">
      <alignment horizontal="left" vertical="center"/>
    </xf>
    <xf numFmtId="188" fontId="25" fillId="0" borderId="1" xfId="3" applyNumberFormat="1" applyFont="1" applyBorder="1" applyAlignment="1">
      <alignment horizontal="left" vertical="center"/>
    </xf>
    <xf numFmtId="188" fontId="29" fillId="0" borderId="1" xfId="3" applyNumberFormat="1" applyFont="1" applyBorder="1" applyAlignment="1">
      <alignment vertical="center"/>
    </xf>
    <xf numFmtId="187" fontId="29" fillId="0" borderId="1" xfId="3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188" fontId="25" fillId="0" borderId="1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188" fontId="29" fillId="0" borderId="0" xfId="3" applyNumberFormat="1" applyFont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188" fontId="29" fillId="2" borderId="1" xfId="3" applyNumberFormat="1" applyFont="1" applyFill="1" applyBorder="1" applyAlignment="1">
      <alignment horizontal="center" vertical="center"/>
    </xf>
    <xf numFmtId="188" fontId="30" fillId="0" borderId="1" xfId="0" applyNumberFormat="1" applyFont="1" applyBorder="1" applyAlignment="1">
      <alignment vertical="center"/>
    </xf>
    <xf numFmtId="188" fontId="29" fillId="0" borderId="0" xfId="0" applyNumberFormat="1" applyFont="1" applyAlignment="1">
      <alignment vertical="center"/>
    </xf>
    <xf numFmtId="0" fontId="30" fillId="2" borderId="1" xfId="0" applyFont="1" applyFill="1" applyBorder="1" applyAlignment="1">
      <alignment horizontal="center" vertical="center" wrapText="1"/>
    </xf>
    <xf numFmtId="188" fontId="30" fillId="2" borderId="1" xfId="3" applyNumberFormat="1" applyFont="1" applyFill="1" applyBorder="1" applyAlignment="1">
      <alignment horizontal="right" vertical="center"/>
    </xf>
    <xf numFmtId="188" fontId="30" fillId="0" borderId="1" xfId="3" applyNumberFormat="1" applyFont="1" applyBorder="1" applyAlignment="1">
      <alignment vertical="center"/>
    </xf>
    <xf numFmtId="0" fontId="28" fillId="2" borderId="0" xfId="0" applyFont="1" applyFill="1" applyBorder="1" applyAlignment="1">
      <alignment horizontal="center" vertical="center" wrapText="1"/>
    </xf>
    <xf numFmtId="188" fontId="28" fillId="2" borderId="12" xfId="3" applyNumberFormat="1" applyFont="1" applyFill="1" applyBorder="1" applyAlignment="1">
      <alignment horizontal="right" vertical="center"/>
    </xf>
    <xf numFmtId="188" fontId="29" fillId="2" borderId="12" xfId="0" applyNumberFormat="1" applyFont="1" applyFill="1" applyBorder="1" applyAlignment="1">
      <alignment vertical="center"/>
    </xf>
    <xf numFmtId="0" fontId="30" fillId="0" borderId="4" xfId="0" applyNumberFormat="1" applyFont="1" applyBorder="1" applyAlignment="1">
      <alignment horizontal="center" vertical="center" wrapText="1"/>
    </xf>
    <xf numFmtId="0" fontId="30" fillId="0" borderId="1" xfId="3" applyNumberFormat="1" applyFont="1" applyBorder="1" applyAlignment="1">
      <alignment horizontal="center" vertical="center" wrapText="1"/>
    </xf>
    <xf numFmtId="0" fontId="30" fillId="0" borderId="3" xfId="0" applyNumberFormat="1" applyFont="1" applyBorder="1" applyAlignment="1">
      <alignment horizontal="center" vertical="center" wrapText="1"/>
    </xf>
    <xf numFmtId="188" fontId="30" fillId="0" borderId="1" xfId="3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188" fontId="29" fillId="0" borderId="1" xfId="3" applyNumberFormat="1" applyFont="1" applyBorder="1" applyAlignment="1">
      <alignment vertical="center" wrapText="1"/>
    </xf>
    <xf numFmtId="188" fontId="30" fillId="0" borderId="1" xfId="3" applyNumberFormat="1" applyFont="1" applyBorder="1" applyAlignment="1">
      <alignment vertical="center" wrapText="1"/>
    </xf>
    <xf numFmtId="187" fontId="19" fillId="2" borderId="1" xfId="19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/>
    </xf>
    <xf numFmtId="0" fontId="9" fillId="2" borderId="1" xfId="19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8" xfId="0" applyFont="1" applyFill="1" applyBorder="1" applyAlignment="1">
      <alignment horizontal="center" vertical="center" wrapText="1"/>
    </xf>
    <xf numFmtId="0" fontId="29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8" fontId="50" fillId="0" borderId="1" xfId="3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top" wrapText="1"/>
    </xf>
    <xf numFmtId="188" fontId="50" fillId="0" borderId="0" xfId="3" applyNumberFormat="1" applyFont="1" applyAlignment="1">
      <alignment horizontal="center" vertical="top" wrapText="1"/>
    </xf>
    <xf numFmtId="0" fontId="47" fillId="0" borderId="0" xfId="0" applyFont="1"/>
    <xf numFmtId="0" fontId="52" fillId="0" borderId="0" xfId="0" applyFont="1"/>
    <xf numFmtId="0" fontId="50" fillId="0" borderId="18" xfId="0" applyFont="1" applyBorder="1" applyAlignment="1">
      <alignment horizontal="left" vertical="top"/>
    </xf>
    <xf numFmtId="0" fontId="50" fillId="0" borderId="1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51" fillId="0" borderId="0" xfId="0" applyFont="1" applyAlignment="1">
      <alignment horizontal="center" wrapText="1"/>
    </xf>
    <xf numFmtId="0" fontId="50" fillId="0" borderId="0" xfId="0" applyFont="1" applyBorder="1" applyAlignment="1">
      <alignment horizontal="center" textRotation="90" wrapText="1"/>
    </xf>
    <xf numFmtId="0" fontId="51" fillId="0" borderId="0" xfId="0" applyFont="1" applyAlignment="1">
      <alignment wrapText="1"/>
    </xf>
    <xf numFmtId="188" fontId="51" fillId="0" borderId="0" xfId="3" applyNumberFormat="1" applyFont="1" applyAlignment="1">
      <alignment wrapText="1"/>
    </xf>
    <xf numFmtId="0" fontId="51" fillId="0" borderId="1" xfId="0" applyFont="1" applyBorder="1" applyAlignment="1">
      <alignment horizontal="center" vertical="top"/>
    </xf>
    <xf numFmtId="0" fontId="51" fillId="0" borderId="5" xfId="0" applyFont="1" applyBorder="1" applyAlignment="1">
      <alignment horizontal="left" vertical="top"/>
    </xf>
    <xf numFmtId="0" fontId="51" fillId="0" borderId="0" xfId="0" applyFont="1" applyAlignment="1">
      <alignment horizontal="center"/>
    </xf>
    <xf numFmtId="188" fontId="50" fillId="0" borderId="0" xfId="0" applyNumberFormat="1" applyFont="1" applyBorder="1" applyAlignment="1">
      <alignment horizontal="center"/>
    </xf>
    <xf numFmtId="0" fontId="47" fillId="0" borderId="0" xfId="0" applyFont="1" applyAlignment="1"/>
    <xf numFmtId="187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top"/>
    </xf>
    <xf numFmtId="0" fontId="51" fillId="0" borderId="0" xfId="0" applyFont="1"/>
    <xf numFmtId="188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vertical="top"/>
    </xf>
    <xf numFmtId="0" fontId="50" fillId="0" borderId="0" xfId="0" applyFont="1"/>
    <xf numFmtId="0" fontId="53" fillId="0" borderId="0" xfId="20" applyFont="1" applyAlignment="1">
      <alignment horizontal="center" vertical="center"/>
    </xf>
    <xf numFmtId="0" fontId="51" fillId="0" borderId="0" xfId="0" applyFont="1" applyAlignment="1"/>
    <xf numFmtId="0" fontId="54" fillId="0" borderId="0" xfId="0" applyFont="1"/>
    <xf numFmtId="0" fontId="49" fillId="0" borderId="1" xfId="0" applyFont="1" applyBorder="1" applyAlignment="1">
      <alignment horizontal="center" vertical="center" wrapText="1"/>
    </xf>
    <xf numFmtId="188" fontId="51" fillId="0" borderId="1" xfId="3" applyNumberFormat="1" applyFont="1" applyBorder="1" applyAlignment="1">
      <alignment horizontal="center" vertical="top"/>
    </xf>
    <xf numFmtId="187" fontId="51" fillId="0" borderId="1" xfId="3" applyFont="1" applyBorder="1" applyAlignment="1">
      <alignment horizontal="center" vertical="top" wrapText="1"/>
    </xf>
    <xf numFmtId="188" fontId="51" fillId="0" borderId="1" xfId="3" applyNumberFormat="1" applyFont="1" applyBorder="1" applyAlignment="1">
      <alignment horizontal="center" vertical="top" wrapText="1"/>
    </xf>
    <xf numFmtId="188" fontId="50" fillId="0" borderId="1" xfId="0" applyNumberFormat="1" applyFont="1" applyBorder="1" applyAlignment="1">
      <alignment horizontal="center" vertical="top"/>
    </xf>
    <xf numFmtId="0" fontId="50" fillId="0" borderId="17" xfId="0" applyFont="1" applyBorder="1" applyAlignment="1">
      <alignment vertical="center"/>
    </xf>
    <xf numFmtId="0" fontId="50" fillId="0" borderId="1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188" fontId="50" fillId="0" borderId="0" xfId="3" applyNumberFormat="1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Border="1" applyAlignment="1">
      <alignment horizontal="center" vertical="top"/>
    </xf>
    <xf numFmtId="188" fontId="50" fillId="0" borderId="0" xfId="0" applyNumberFormat="1" applyFont="1" applyBorder="1" applyAlignment="1">
      <alignment horizontal="center" vertical="top"/>
    </xf>
    <xf numFmtId="187" fontId="29" fillId="0" borderId="1" xfId="3" applyFont="1" applyBorder="1" applyAlignment="1">
      <alignment horizontal="center" vertical="top" wrapText="1"/>
    </xf>
    <xf numFmtId="0" fontId="55" fillId="0" borderId="0" xfId="0" applyFont="1"/>
    <xf numFmtId="0" fontId="56" fillId="0" borderId="0" xfId="0" applyFont="1"/>
    <xf numFmtId="0" fontId="9" fillId="12" borderId="20" xfId="0" applyFont="1" applyFill="1" applyBorder="1" applyAlignment="1">
      <alignment horizontal="center" vertical="top" wrapText="1"/>
    </xf>
    <xf numFmtId="0" fontId="9" fillId="12" borderId="21" xfId="0" applyFont="1" applyFill="1" applyBorder="1" applyAlignment="1">
      <alignment vertical="top" wrapText="1"/>
    </xf>
    <xf numFmtId="0" fontId="9" fillId="12" borderId="22" xfId="0" applyFont="1" applyFill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9" fillId="12" borderId="25" xfId="0" applyFont="1" applyFill="1" applyBorder="1" applyAlignment="1">
      <alignment horizontal="center" vertical="top" wrapText="1"/>
    </xf>
    <xf numFmtId="0" fontId="9" fillId="12" borderId="26" xfId="0" applyFont="1" applyFill="1" applyBorder="1" applyAlignment="1">
      <alignment vertical="top" wrapText="1"/>
    </xf>
    <xf numFmtId="191" fontId="9" fillId="12" borderId="26" xfId="0" applyNumberFormat="1" applyFont="1" applyFill="1" applyBorder="1" applyAlignment="1">
      <alignment vertical="top" wrapText="1"/>
    </xf>
    <xf numFmtId="0" fontId="35" fillId="0" borderId="26" xfId="0" applyFont="1" applyBorder="1" applyAlignment="1">
      <alignment vertical="top" wrapText="1"/>
    </xf>
    <xf numFmtId="0" fontId="35" fillId="0" borderId="27" xfId="0" applyFont="1" applyBorder="1" applyAlignment="1">
      <alignment vertical="top" wrapText="1"/>
    </xf>
    <xf numFmtId="0" fontId="9" fillId="0" borderId="28" xfId="0" applyFont="1" applyBorder="1" applyAlignment="1">
      <alignment horizontal="center" vertical="top" wrapText="1"/>
    </xf>
    <xf numFmtId="0" fontId="9" fillId="12" borderId="29" xfId="0" applyFont="1" applyFill="1" applyBorder="1" applyAlignment="1">
      <alignment vertical="top" wrapText="1"/>
    </xf>
    <xf numFmtId="191" fontId="9" fillId="12" borderId="29" xfId="0" applyNumberFormat="1" applyFont="1" applyFill="1" applyBorder="1" applyAlignment="1">
      <alignment vertical="top" wrapText="1"/>
    </xf>
    <xf numFmtId="0" fontId="36" fillId="0" borderId="29" xfId="0" applyFont="1" applyBorder="1" applyAlignment="1">
      <alignment vertical="top" wrapText="1"/>
    </xf>
    <xf numFmtId="0" fontId="36" fillId="0" borderId="30" xfId="0" applyFont="1" applyBorder="1" applyAlignment="1">
      <alignment vertical="top" wrapText="1"/>
    </xf>
    <xf numFmtId="0" fontId="59" fillId="12" borderId="21" xfId="0" applyFont="1" applyFill="1" applyBorder="1" applyAlignment="1">
      <alignment vertical="top" wrapText="1"/>
    </xf>
    <xf numFmtId="0" fontId="59" fillId="12" borderId="22" xfId="0" applyFont="1" applyFill="1" applyBorder="1" applyAlignment="1">
      <alignment vertical="top" wrapText="1"/>
    </xf>
    <xf numFmtId="0" fontId="59" fillId="12" borderId="26" xfId="0" applyFont="1" applyFill="1" applyBorder="1" applyAlignment="1">
      <alignment vertical="top" wrapText="1"/>
    </xf>
    <xf numFmtId="0" fontId="59" fillId="12" borderId="29" xfId="0" applyFont="1" applyFill="1" applyBorder="1" applyAlignment="1">
      <alignment vertical="top" wrapText="1"/>
    </xf>
    <xf numFmtId="0" fontId="58" fillId="0" borderId="1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43" fillId="0" borderId="0" xfId="0" applyFont="1" applyAlignment="1">
      <alignment horizontal="left" vertical="top"/>
    </xf>
    <xf numFmtId="1" fontId="43" fillId="0" borderId="1" xfId="0" applyNumberFormat="1" applyFont="1" applyBorder="1" applyAlignment="1">
      <alignment horizontal="center" vertical="top" wrapText="1"/>
    </xf>
    <xf numFmtId="0" fontId="42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1" fontId="43" fillId="0" borderId="1" xfId="0" applyNumberFormat="1" applyFont="1" applyBorder="1" applyAlignment="1">
      <alignment horizontal="center" vertical="top"/>
    </xf>
    <xf numFmtId="0" fontId="43" fillId="0" borderId="0" xfId="0" applyFont="1" applyAlignment="1">
      <alignment horizontal="left" vertical="top" wrapText="1"/>
    </xf>
    <xf numFmtId="0" fontId="43" fillId="0" borderId="1" xfId="0" applyFont="1" applyBorder="1" applyAlignment="1">
      <alignment vertical="top" wrapText="1"/>
    </xf>
    <xf numFmtId="0" fontId="43" fillId="0" borderId="1" xfId="0" applyFont="1" applyBorder="1" applyAlignment="1">
      <alignment vertical="top"/>
    </xf>
    <xf numFmtId="0" fontId="61" fillId="2" borderId="1" xfId="0" applyFont="1" applyFill="1" applyBorder="1" applyAlignment="1">
      <alignment horizontal="left" vertical="top" wrapText="1"/>
    </xf>
    <xf numFmtId="0" fontId="43" fillId="2" borderId="1" xfId="0" applyFont="1" applyFill="1" applyBorder="1" applyAlignment="1">
      <alignment horizontal="left" vertical="top" wrapText="1"/>
    </xf>
    <xf numFmtId="0" fontId="43" fillId="2" borderId="1" xfId="0" applyFont="1" applyFill="1" applyBorder="1" applyAlignment="1">
      <alignment vertical="top" wrapText="1"/>
    </xf>
    <xf numFmtId="0" fontId="56" fillId="2" borderId="0" xfId="0" applyFont="1" applyFill="1" applyAlignment="1">
      <alignment vertical="top"/>
    </xf>
    <xf numFmtId="0" fontId="59" fillId="12" borderId="20" xfId="0" applyFont="1" applyFill="1" applyBorder="1" applyAlignment="1">
      <alignment horizontal="center" vertical="top" wrapText="1"/>
    </xf>
    <xf numFmtId="0" fontId="58" fillId="0" borderId="24" xfId="0" applyFont="1" applyBorder="1" applyAlignment="1">
      <alignment vertical="top" wrapText="1"/>
    </xf>
    <xf numFmtId="0" fontId="58" fillId="0" borderId="7" xfId="0" applyFont="1" applyBorder="1" applyAlignment="1">
      <alignment vertical="top" wrapText="1"/>
    </xf>
    <xf numFmtId="0" fontId="58" fillId="0" borderId="6" xfId="0" applyFont="1" applyBorder="1" applyAlignment="1">
      <alignment vertical="top" wrapText="1"/>
    </xf>
    <xf numFmtId="191" fontId="59" fillId="12" borderId="26" xfId="0" applyNumberFormat="1" applyFont="1" applyFill="1" applyBorder="1" applyAlignment="1">
      <alignment vertical="top" wrapText="1"/>
    </xf>
    <xf numFmtId="0" fontId="64" fillId="0" borderId="26" xfId="0" applyFont="1" applyBorder="1" applyAlignment="1">
      <alignment vertical="top" wrapText="1"/>
    </xf>
    <xf numFmtId="0" fontId="64" fillId="0" borderId="27" xfId="0" applyFont="1" applyBorder="1" applyAlignment="1">
      <alignment vertical="top" wrapText="1"/>
    </xf>
    <xf numFmtId="0" fontId="59" fillId="0" borderId="28" xfId="0" applyFont="1" applyBorder="1" applyAlignment="1">
      <alignment horizontal="center" vertical="top" wrapText="1"/>
    </xf>
    <xf numFmtId="191" fontId="59" fillId="12" borderId="29" xfId="0" applyNumberFormat="1" applyFont="1" applyFill="1" applyBorder="1" applyAlignment="1">
      <alignment vertical="top" wrapText="1"/>
    </xf>
    <xf numFmtId="0" fontId="63" fillId="0" borderId="29" xfId="0" applyFont="1" applyBorder="1" applyAlignment="1">
      <alignment vertical="top" wrapText="1"/>
    </xf>
    <xf numFmtId="0" fontId="63" fillId="0" borderId="30" xfId="0" applyFont="1" applyBorder="1" applyAlignment="1">
      <alignment vertical="top" wrapText="1"/>
    </xf>
    <xf numFmtId="0" fontId="58" fillId="0" borderId="1" xfId="0" applyFont="1" applyBorder="1" applyAlignment="1">
      <alignment vertical="top"/>
    </xf>
    <xf numFmtId="0" fontId="59" fillId="2" borderId="1" xfId="0" applyFont="1" applyFill="1" applyBorder="1" applyAlignment="1">
      <alignment vertical="top" wrapText="1"/>
    </xf>
    <xf numFmtId="0" fontId="65" fillId="0" borderId="0" xfId="0" applyFont="1" applyAlignment="1">
      <alignment vertical="top" wrapText="1"/>
    </xf>
    <xf numFmtId="0" fontId="43" fillId="2" borderId="0" xfId="0" applyFont="1" applyFill="1" applyAlignment="1">
      <alignment horizontal="center" vertical="top"/>
    </xf>
    <xf numFmtId="0" fontId="58" fillId="0" borderId="0" xfId="0" applyFont="1" applyAlignment="1">
      <alignment vertical="top"/>
    </xf>
    <xf numFmtId="0" fontId="58" fillId="0" borderId="1" xfId="0" applyFont="1" applyBorder="1" applyAlignment="1">
      <alignment horizontal="left" vertical="top" wrapText="1"/>
    </xf>
    <xf numFmtId="0" fontId="57" fillId="0" borderId="1" xfId="0" applyFont="1" applyBorder="1" applyAlignment="1">
      <alignment vertical="top" wrapText="1"/>
    </xf>
    <xf numFmtId="0" fontId="43" fillId="2" borderId="0" xfId="0" applyFont="1" applyFill="1" applyAlignment="1">
      <alignment vertical="top"/>
    </xf>
    <xf numFmtId="0" fontId="43" fillId="2" borderId="0" xfId="0" applyFont="1" applyFill="1" applyBorder="1" applyAlignment="1">
      <alignment horizontal="center" vertical="top"/>
    </xf>
    <xf numFmtId="0" fontId="43" fillId="0" borderId="0" xfId="0" applyFont="1" applyAlignment="1">
      <alignment vertical="top" wrapText="1"/>
    </xf>
    <xf numFmtId="0" fontId="43" fillId="2" borderId="1" xfId="0" applyFont="1" applyFill="1" applyBorder="1" applyAlignment="1">
      <alignment horizontal="center" vertical="top" wrapText="1"/>
    </xf>
    <xf numFmtId="194" fontId="43" fillId="0" borderId="1" xfId="0" applyNumberFormat="1" applyFont="1" applyBorder="1" applyAlignment="1">
      <alignment horizontal="left" vertical="top"/>
    </xf>
    <xf numFmtId="194" fontId="43" fillId="0" borderId="1" xfId="0" applyNumberFormat="1" applyFont="1" applyBorder="1" applyAlignment="1">
      <alignment horizontal="center" vertical="top" wrapText="1"/>
    </xf>
    <xf numFmtId="194" fontId="43" fillId="0" borderId="0" xfId="0" applyNumberFormat="1" applyFont="1" applyAlignment="1">
      <alignment horizontal="left" vertical="top"/>
    </xf>
    <xf numFmtId="194" fontId="43" fillId="0" borderId="1" xfId="0" applyNumberFormat="1" applyFont="1" applyBorder="1" applyAlignment="1">
      <alignment horizontal="left" vertical="top" wrapText="1"/>
    </xf>
    <xf numFmtId="0" fontId="43" fillId="2" borderId="0" xfId="0" applyFont="1" applyFill="1" applyAlignment="1">
      <alignment vertical="top" wrapText="1"/>
    </xf>
    <xf numFmtId="0" fontId="43" fillId="0" borderId="0" xfId="0" applyFont="1" applyAlignment="1">
      <alignment vertical="top"/>
    </xf>
    <xf numFmtId="0" fontId="65" fillId="0" borderId="0" xfId="0" applyFont="1"/>
    <xf numFmtId="0" fontId="58" fillId="0" borderId="0" xfId="0" applyFont="1"/>
    <xf numFmtId="0" fontId="59" fillId="0" borderId="0" xfId="0" applyFont="1" applyAlignment="1">
      <alignment vertical="top"/>
    </xf>
    <xf numFmtId="0" fontId="59" fillId="2" borderId="0" xfId="0" applyFont="1" applyFill="1" applyAlignment="1">
      <alignment vertical="top" wrapText="1"/>
    </xf>
    <xf numFmtId="0" fontId="58" fillId="0" borderId="0" xfId="0" applyFont="1" applyAlignment="1">
      <alignment horizontal="center" vertical="top"/>
    </xf>
    <xf numFmtId="0" fontId="14" fillId="0" borderId="0" xfId="0" applyFont="1"/>
    <xf numFmtId="0" fontId="58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0" fontId="68" fillId="0" borderId="0" xfId="0" applyFont="1" applyAlignment="1">
      <alignment vertical="top"/>
    </xf>
    <xf numFmtId="192" fontId="65" fillId="2" borderId="1" xfId="9" applyNumberFormat="1" applyFont="1" applyFill="1" applyBorder="1" applyAlignment="1">
      <alignment vertical="top"/>
    </xf>
    <xf numFmtId="191" fontId="69" fillId="2" borderId="1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61" fillId="0" borderId="1" xfId="0" applyFont="1" applyBorder="1" applyAlignment="1">
      <alignment horizontal="left" vertical="top" wrapText="1"/>
    </xf>
    <xf numFmtId="0" fontId="72" fillId="12" borderId="21" xfId="0" applyFont="1" applyFill="1" applyBorder="1" applyAlignment="1">
      <alignment vertical="top" wrapText="1"/>
    </xf>
    <xf numFmtId="0" fontId="72" fillId="12" borderId="26" xfId="0" applyFont="1" applyFill="1" applyBorder="1" applyAlignment="1">
      <alignment vertical="top" wrapText="1"/>
    </xf>
    <xf numFmtId="0" fontId="72" fillId="12" borderId="29" xfId="0" applyFont="1" applyFill="1" applyBorder="1" applyAlignment="1">
      <alignment vertical="top" wrapText="1"/>
    </xf>
    <xf numFmtId="0" fontId="61" fillId="0" borderId="1" xfId="0" applyFont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59" fillId="0" borderId="18" xfId="0" applyFont="1" applyBorder="1" applyAlignment="1">
      <alignment vertical="top" wrapText="1"/>
    </xf>
    <xf numFmtId="0" fontId="77" fillId="0" borderId="1" xfId="0" applyFont="1" applyBorder="1" applyAlignment="1">
      <alignment vertical="top" wrapText="1"/>
    </xf>
    <xf numFmtId="0" fontId="62" fillId="2" borderId="0" xfId="0" applyFont="1" applyFill="1" applyBorder="1" applyAlignment="1">
      <alignment horizontal="center" vertical="top" wrapText="1"/>
    </xf>
    <xf numFmtId="0" fontId="58" fillId="2" borderId="0" xfId="0" applyFont="1" applyFill="1" applyAlignment="1">
      <alignment vertical="top"/>
    </xf>
    <xf numFmtId="0" fontId="40" fillId="2" borderId="1" xfId="0" applyFont="1" applyFill="1" applyBorder="1" applyAlignment="1">
      <alignment vertical="top" wrapText="1"/>
    </xf>
    <xf numFmtId="0" fontId="55" fillId="0" borderId="1" xfId="0" applyFont="1" applyBorder="1" applyAlignment="1">
      <alignment vertical="top" wrapText="1"/>
    </xf>
    <xf numFmtId="193" fontId="56" fillId="0" borderId="0" xfId="3" applyNumberFormat="1" applyFont="1"/>
    <xf numFmtId="193" fontId="56" fillId="0" borderId="0" xfId="3" applyNumberFormat="1" applyFont="1" applyAlignment="1">
      <alignment horizontal="center" vertical="center"/>
    </xf>
    <xf numFmtId="0" fontId="43" fillId="0" borderId="3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56" fillId="0" borderId="1" xfId="0" applyFont="1" applyBorder="1" applyAlignment="1">
      <alignment vertical="top" wrapText="1"/>
    </xf>
    <xf numFmtId="0" fontId="79" fillId="0" borderId="1" xfId="0" applyFont="1" applyBorder="1" applyAlignment="1">
      <alignment vertical="top" wrapText="1"/>
    </xf>
    <xf numFmtId="0" fontId="56" fillId="0" borderId="3" xfId="0" applyFont="1" applyBorder="1" applyAlignment="1">
      <alignment vertical="top" wrapText="1"/>
    </xf>
    <xf numFmtId="193" fontId="56" fillId="0" borderId="3" xfId="3" applyNumberFormat="1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191" fontId="56" fillId="2" borderId="1" xfId="0" applyNumberFormat="1" applyFont="1" applyFill="1" applyBorder="1" applyAlignment="1">
      <alignment vertical="top" wrapText="1"/>
    </xf>
    <xf numFmtId="3" fontId="55" fillId="2" borderId="3" xfId="0" applyNumberFormat="1" applyFont="1" applyFill="1" applyBorder="1" applyAlignment="1">
      <alignment vertical="top" wrapText="1"/>
    </xf>
    <xf numFmtId="193" fontId="55" fillId="2" borderId="3" xfId="3" applyNumberFormat="1" applyFont="1" applyFill="1" applyBorder="1" applyAlignment="1">
      <alignment vertical="top" wrapText="1"/>
    </xf>
    <xf numFmtId="0" fontId="83" fillId="0" borderId="0" xfId="0" applyFont="1"/>
    <xf numFmtId="0" fontId="11" fillId="0" borderId="1" xfId="0" applyFont="1" applyBorder="1" applyAlignment="1">
      <alignment horizontal="left" vertical="top" wrapText="1"/>
    </xf>
    <xf numFmtId="191" fontId="11" fillId="0" borderId="1" xfId="0" applyNumberFormat="1" applyFont="1" applyBorder="1" applyAlignment="1">
      <alignment vertical="top" wrapText="1"/>
    </xf>
    <xf numFmtId="190" fontId="10" fillId="0" borderId="1" xfId="3" applyNumberFormat="1" applyFont="1" applyFill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top"/>
    </xf>
    <xf numFmtId="188" fontId="10" fillId="0" borderId="1" xfId="3" applyNumberFormat="1" applyFont="1" applyFill="1" applyBorder="1" applyAlignment="1">
      <alignment vertical="top" wrapText="1"/>
    </xf>
    <xf numFmtId="188" fontId="10" fillId="0" borderId="1" xfId="3" applyNumberFormat="1" applyFont="1" applyFill="1" applyBorder="1" applyAlignment="1">
      <alignment horizontal="left" vertical="top" wrapText="1"/>
    </xf>
    <xf numFmtId="190" fontId="10" fillId="0" borderId="1" xfId="3" applyNumberFormat="1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84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192" fontId="10" fillId="0" borderId="1" xfId="3" applyNumberFormat="1" applyFont="1" applyFill="1" applyBorder="1" applyAlignment="1">
      <alignment vertical="top" wrapText="1"/>
    </xf>
    <xf numFmtId="188" fontId="11" fillId="0" borderId="1" xfId="3" applyNumberFormat="1" applyFont="1" applyFill="1" applyBorder="1" applyAlignment="1">
      <alignment vertical="top" wrapText="1"/>
    </xf>
    <xf numFmtId="188" fontId="11" fillId="0" borderId="1" xfId="3" applyNumberFormat="1" applyFont="1" applyFill="1" applyBorder="1" applyAlignment="1">
      <alignment horizontal="left" vertical="top" wrapText="1"/>
    </xf>
    <xf numFmtId="188" fontId="11" fillId="0" borderId="1" xfId="3" applyNumberFormat="1" applyFont="1" applyFill="1" applyBorder="1" applyAlignment="1">
      <alignment horizontal="center" vertical="top" wrapText="1"/>
    </xf>
    <xf numFmtId="0" fontId="38" fillId="0" borderId="0" xfId="0" applyFont="1" applyAlignment="1">
      <alignment vertical="top"/>
    </xf>
    <xf numFmtId="0" fontId="11" fillId="0" borderId="1" xfId="0" applyFont="1" applyBorder="1" applyAlignment="1">
      <alignment horizontal="justify" vertical="top"/>
    </xf>
    <xf numFmtId="0" fontId="86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188" fontId="10" fillId="0" borderId="0" xfId="3" applyNumberFormat="1" applyFont="1" applyFill="1" applyAlignment="1">
      <alignment vertical="top"/>
    </xf>
    <xf numFmtId="188" fontId="10" fillId="0" borderId="0" xfId="3" applyNumberFormat="1" applyFont="1" applyFill="1" applyAlignment="1">
      <alignment horizontal="center" vertical="top"/>
    </xf>
    <xf numFmtId="191" fontId="10" fillId="0" borderId="0" xfId="3" applyNumberFormat="1" applyFont="1" applyFill="1" applyAlignment="1">
      <alignment vertical="top" wrapText="1"/>
    </xf>
    <xf numFmtId="190" fontId="10" fillId="0" borderId="0" xfId="3" applyNumberFormat="1" applyFont="1" applyFill="1" applyAlignment="1">
      <alignment vertical="top" wrapText="1"/>
    </xf>
    <xf numFmtId="188" fontId="9" fillId="0" borderId="0" xfId="3" applyNumberFormat="1" applyFont="1" applyFill="1" applyAlignment="1">
      <alignment vertical="top" wrapText="1"/>
    </xf>
    <xf numFmtId="0" fontId="61" fillId="0" borderId="0" xfId="0" applyFont="1" applyAlignment="1">
      <alignment horizontal="left" vertical="top" wrapText="1"/>
    </xf>
    <xf numFmtId="191" fontId="13" fillId="0" borderId="1" xfId="0" applyNumberFormat="1" applyFont="1" applyBorder="1" applyAlignment="1">
      <alignment vertical="top" wrapText="1"/>
    </xf>
    <xf numFmtId="0" fontId="56" fillId="2" borderId="1" xfId="0" applyFont="1" applyFill="1" applyBorder="1" applyAlignment="1">
      <alignment vertical="top" wrapText="1"/>
    </xf>
    <xf numFmtId="193" fontId="56" fillId="2" borderId="1" xfId="3" applyNumberFormat="1" applyFont="1" applyFill="1" applyBorder="1" applyAlignment="1">
      <alignment vertical="top" wrapText="1"/>
    </xf>
    <xf numFmtId="0" fontId="56" fillId="2" borderId="0" xfId="0" applyFont="1" applyFill="1" applyAlignment="1">
      <alignment vertical="top" wrapText="1"/>
    </xf>
    <xf numFmtId="191" fontId="56" fillId="2" borderId="0" xfId="0" applyNumberFormat="1" applyFont="1" applyFill="1" applyAlignment="1">
      <alignment vertical="top" wrapText="1"/>
    </xf>
    <xf numFmtId="193" fontId="56" fillId="2" borderId="0" xfId="3" applyNumberFormat="1" applyFont="1" applyFill="1" applyBorder="1" applyAlignment="1">
      <alignment vertical="top" wrapText="1"/>
    </xf>
    <xf numFmtId="191" fontId="43" fillId="2" borderId="0" xfId="0" applyNumberFormat="1" applyFont="1" applyFill="1" applyAlignment="1">
      <alignment vertical="top" wrapText="1"/>
    </xf>
    <xf numFmtId="193" fontId="55" fillId="2" borderId="0" xfId="0" applyNumberFormat="1" applyFont="1" applyFill="1" applyAlignment="1">
      <alignment vertical="top" wrapText="1"/>
    </xf>
    <xf numFmtId="0" fontId="56" fillId="2" borderId="0" xfId="0" applyFont="1" applyFill="1"/>
    <xf numFmtId="193" fontId="56" fillId="2" borderId="0" xfId="3" applyNumberFormat="1" applyFont="1" applyFill="1"/>
    <xf numFmtId="193" fontId="56" fillId="2" borderId="0" xfId="3" applyNumberFormat="1" applyFont="1" applyFill="1" applyAlignment="1">
      <alignment horizontal="center" vertical="center"/>
    </xf>
    <xf numFmtId="0" fontId="43" fillId="2" borderId="16" xfId="0" applyFont="1" applyFill="1" applyBorder="1" applyAlignment="1">
      <alignment vertical="top" wrapText="1"/>
    </xf>
    <xf numFmtId="0" fontId="55" fillId="2" borderId="0" xfId="0" applyFont="1" applyFill="1" applyAlignment="1">
      <alignment horizontal="center" vertical="center"/>
    </xf>
    <xf numFmtId="188" fontId="61" fillId="2" borderId="0" xfId="3" applyNumberFormat="1" applyFont="1" applyFill="1" applyBorder="1" applyAlignment="1">
      <alignment horizontal="center" vertical="center"/>
    </xf>
    <xf numFmtId="0" fontId="61" fillId="2" borderId="0" xfId="0" applyFont="1" applyFill="1" applyAlignment="1">
      <alignment horizontal="center" vertical="center"/>
    </xf>
    <xf numFmtId="3" fontId="56" fillId="2" borderId="0" xfId="0" applyNumberFormat="1" applyFont="1" applyFill="1"/>
    <xf numFmtId="193" fontId="56" fillId="2" borderId="0" xfId="3" applyNumberFormat="1" applyFont="1" applyFill="1" applyBorder="1"/>
    <xf numFmtId="193" fontId="56" fillId="2" borderId="0" xfId="3" applyNumberFormat="1" applyFont="1" applyFill="1" applyBorder="1" applyAlignment="1">
      <alignment horizontal="center" vertical="center"/>
    </xf>
    <xf numFmtId="188" fontId="43" fillId="2" borderId="0" xfId="3" applyNumberFormat="1" applyFont="1" applyFill="1" applyBorder="1" applyAlignment="1">
      <alignment vertical="top"/>
    </xf>
    <xf numFmtId="193" fontId="56" fillId="2" borderId="0" xfId="0" applyNumberFormat="1" applyFont="1" applyFill="1"/>
    <xf numFmtId="191" fontId="56" fillId="2" borderId="0" xfId="0" applyNumberFormat="1" applyFont="1" applyFill="1"/>
    <xf numFmtId="3" fontId="56" fillId="2" borderId="1" xfId="0" applyNumberFormat="1" applyFont="1" applyFill="1" applyBorder="1"/>
    <xf numFmtId="188" fontId="43" fillId="2" borderId="1" xfId="3" applyNumberFormat="1" applyFont="1" applyFill="1" applyBorder="1" applyAlignment="1">
      <alignment vertical="top" wrapText="1"/>
    </xf>
    <xf numFmtId="190" fontId="56" fillId="2" borderId="0" xfId="3" applyNumberFormat="1" applyFont="1" applyFill="1" applyBorder="1" applyAlignment="1">
      <alignment vertical="top" wrapText="1"/>
    </xf>
    <xf numFmtId="0" fontId="81" fillId="2" borderId="1" xfId="0" applyFont="1" applyFill="1" applyBorder="1" applyAlignment="1">
      <alignment vertical="top" wrapText="1"/>
    </xf>
    <xf numFmtId="193" fontId="40" fillId="2" borderId="3" xfId="3" applyNumberFormat="1" applyFont="1" applyFill="1" applyBorder="1" applyAlignment="1">
      <alignment vertical="top" wrapText="1"/>
    </xf>
    <xf numFmtId="193" fontId="40" fillId="2" borderId="0" xfId="3" applyNumberFormat="1" applyFont="1" applyFill="1"/>
    <xf numFmtId="0" fontId="40" fillId="2" borderId="0" xfId="0" applyFont="1" applyFill="1"/>
    <xf numFmtId="0" fontId="80" fillId="2" borderId="0" xfId="0" applyFont="1" applyFill="1" applyAlignment="1">
      <alignment vertical="center"/>
    </xf>
    <xf numFmtId="188" fontId="43" fillId="2" borderId="1" xfId="16" applyNumberFormat="1" applyFont="1" applyFill="1" applyBorder="1" applyAlignment="1">
      <alignment vertical="top" wrapText="1"/>
    </xf>
    <xf numFmtId="3" fontId="55" fillId="2" borderId="1" xfId="0" applyNumberFormat="1" applyFont="1" applyFill="1" applyBorder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81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78" fillId="2" borderId="3" xfId="0" applyFont="1" applyFill="1" applyBorder="1" applyAlignment="1">
      <alignment vertical="top" wrapText="1"/>
    </xf>
    <xf numFmtId="191" fontId="43" fillId="2" borderId="1" xfId="0" applyNumberFormat="1" applyFont="1" applyFill="1" applyBorder="1" applyAlignment="1">
      <alignment vertical="top" wrapText="1"/>
    </xf>
    <xf numFmtId="188" fontId="14" fillId="2" borderId="3" xfId="3" applyNumberFormat="1" applyFont="1" applyFill="1" applyBorder="1" applyAlignment="1">
      <alignment vertical="top" wrapText="1"/>
    </xf>
    <xf numFmtId="0" fontId="78" fillId="2" borderId="39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62" fillId="0" borderId="0" xfId="0" applyFont="1" applyAlignment="1">
      <alignment vertical="top" wrapText="1"/>
    </xf>
    <xf numFmtId="191" fontId="58" fillId="0" borderId="1" xfId="0" applyNumberFormat="1" applyFont="1" applyBorder="1" applyAlignment="1">
      <alignment vertical="top" wrapText="1"/>
    </xf>
    <xf numFmtId="0" fontId="58" fillId="0" borderId="5" xfId="0" applyFont="1" applyBorder="1" applyAlignment="1">
      <alignment vertical="top" wrapText="1"/>
    </xf>
    <xf numFmtId="191" fontId="43" fillId="0" borderId="1" xfId="0" applyNumberFormat="1" applyFont="1" applyBorder="1" applyAlignment="1">
      <alignment horizontal="center" vertical="top" wrapText="1"/>
    </xf>
    <xf numFmtId="3" fontId="43" fillId="0" borderId="1" xfId="0" applyNumberFormat="1" applyFont="1" applyBorder="1" applyAlignment="1">
      <alignment horizontal="center" vertical="top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 wrapText="1"/>
    </xf>
    <xf numFmtId="191" fontId="43" fillId="0" borderId="1" xfId="0" applyNumberFormat="1" applyFont="1" applyBorder="1" applyAlignment="1">
      <alignment horizontal="left" vertical="top"/>
    </xf>
    <xf numFmtId="188" fontId="43" fillId="0" borderId="1" xfId="0" applyNumberFormat="1" applyFont="1" applyBorder="1" applyAlignment="1">
      <alignment horizontal="center" vertical="top" wrapText="1"/>
    </xf>
    <xf numFmtId="0" fontId="56" fillId="0" borderId="1" xfId="0" applyFont="1" applyBorder="1" applyAlignment="1">
      <alignment horizontal="center" vertical="top"/>
    </xf>
    <xf numFmtId="191" fontId="57" fillId="0" borderId="1" xfId="0" applyNumberFormat="1" applyFont="1" applyBorder="1" applyAlignment="1">
      <alignment vertical="top" wrapText="1"/>
    </xf>
    <xf numFmtId="0" fontId="57" fillId="0" borderId="1" xfId="0" applyFont="1" applyBorder="1" applyAlignment="1">
      <alignment vertical="top"/>
    </xf>
    <xf numFmtId="0" fontId="57" fillId="0" borderId="1" xfId="0" applyFont="1" applyBorder="1" applyAlignment="1">
      <alignment horizontal="center" vertical="top" wrapText="1"/>
    </xf>
    <xf numFmtId="0" fontId="57" fillId="2" borderId="0" xfId="0" applyFont="1" applyFill="1" applyAlignment="1">
      <alignment vertical="top"/>
    </xf>
    <xf numFmtId="192" fontId="62" fillId="0" borderId="0" xfId="0" applyNumberFormat="1" applyFont="1" applyAlignment="1">
      <alignment vertical="top" wrapText="1"/>
    </xf>
    <xf numFmtId="0" fontId="91" fillId="0" borderId="0" xfId="0" applyFont="1" applyAlignment="1">
      <alignment horizontal="left" vertical="top" readingOrder="1"/>
    </xf>
    <xf numFmtId="0" fontId="59" fillId="12" borderId="22" xfId="0" applyFont="1" applyFill="1" applyBorder="1" applyAlignment="1">
      <alignment horizontal="left" vertical="top" wrapText="1"/>
    </xf>
    <xf numFmtId="0" fontId="59" fillId="12" borderId="26" xfId="0" applyFont="1" applyFill="1" applyBorder="1" applyAlignment="1">
      <alignment horizontal="left" vertical="top" wrapText="1"/>
    </xf>
    <xf numFmtId="0" fontId="59" fillId="12" borderId="29" xfId="0" applyFont="1" applyFill="1" applyBorder="1" applyAlignment="1">
      <alignment horizontal="left" vertical="top" wrapText="1"/>
    </xf>
    <xf numFmtId="0" fontId="58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3" fillId="0" borderId="7" xfId="0" applyFont="1" applyBorder="1" applyAlignment="1">
      <alignment horizontal="left" vertical="top"/>
    </xf>
    <xf numFmtId="194" fontId="62" fillId="0" borderId="1" xfId="0" applyNumberFormat="1" applyFont="1" applyBorder="1" applyAlignment="1">
      <alignment horizontal="center" vertical="top" wrapText="1"/>
    </xf>
    <xf numFmtId="0" fontId="62" fillId="2" borderId="1" xfId="0" applyFont="1" applyFill="1" applyBorder="1" applyAlignment="1">
      <alignment horizontal="center" vertical="top"/>
    </xf>
    <xf numFmtId="191" fontId="62" fillId="2" borderId="1" xfId="0" applyNumberFormat="1" applyFont="1" applyFill="1" applyBorder="1" applyAlignment="1">
      <alignment vertical="top" wrapText="1"/>
    </xf>
    <xf numFmtId="0" fontId="62" fillId="0" borderId="1" xfId="0" applyFont="1" applyBorder="1" applyAlignment="1">
      <alignment vertical="top" wrapText="1"/>
    </xf>
    <xf numFmtId="0" fontId="70" fillId="0" borderId="0" xfId="0" applyFont="1" applyAlignment="1">
      <alignment vertical="top" wrapText="1"/>
    </xf>
    <xf numFmtId="0" fontId="70" fillId="0" borderId="1" xfId="0" applyFont="1" applyBorder="1" applyAlignment="1">
      <alignment vertical="top" wrapText="1"/>
    </xf>
    <xf numFmtId="191" fontId="14" fillId="0" borderId="0" xfId="0" applyNumberFormat="1" applyFont="1"/>
    <xf numFmtId="192" fontId="13" fillId="0" borderId="0" xfId="0" applyNumberFormat="1" applyFont="1" applyAlignment="1">
      <alignment horizontal="left" vertical="top"/>
    </xf>
    <xf numFmtId="191" fontId="43" fillId="2" borderId="0" xfId="0" applyNumberFormat="1" applyFont="1" applyFill="1" applyAlignment="1">
      <alignment horizontal="center" vertical="top"/>
    </xf>
    <xf numFmtId="0" fontId="96" fillId="0" borderId="1" xfId="0" applyFont="1" applyFill="1" applyBorder="1" applyAlignment="1">
      <alignment horizontal="center" vertical="top"/>
    </xf>
    <xf numFmtId="0" fontId="13" fillId="0" borderId="0" xfId="0" applyFont="1"/>
    <xf numFmtId="0" fontId="96" fillId="2" borderId="0" xfId="0" applyFont="1" applyFill="1" applyBorder="1" applyAlignment="1">
      <alignment horizontal="center" vertical="top"/>
    </xf>
    <xf numFmtId="191" fontId="13" fillId="0" borderId="0" xfId="0" applyNumberFormat="1" applyFont="1"/>
    <xf numFmtId="0" fontId="92" fillId="0" borderId="26" xfId="0" applyFont="1" applyBorder="1" applyAlignment="1">
      <alignment vertical="top" wrapText="1"/>
    </xf>
    <xf numFmtId="0" fontId="92" fillId="0" borderId="27" xfId="0" applyFont="1" applyBorder="1" applyAlignment="1">
      <alignment vertical="top" wrapText="1"/>
    </xf>
    <xf numFmtId="0" fontId="62" fillId="0" borderId="29" xfId="0" applyFont="1" applyBorder="1" applyAlignment="1">
      <alignment vertical="top" wrapText="1"/>
    </xf>
    <xf numFmtId="0" fontId="62" fillId="0" borderId="30" xfId="0" applyFont="1" applyBorder="1" applyAlignment="1">
      <alignment vertical="top" wrapText="1"/>
    </xf>
    <xf numFmtId="0" fontId="4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192" fontId="14" fillId="0" borderId="0" xfId="0" applyNumberFormat="1" applyFont="1"/>
    <xf numFmtId="192" fontId="14" fillId="2" borderId="0" xfId="0" applyNumberFormat="1" applyFont="1" applyFill="1" applyAlignment="1">
      <alignment vertical="top" wrapText="1"/>
    </xf>
    <xf numFmtId="191" fontId="14" fillId="0" borderId="0" xfId="0" applyNumberFormat="1" applyFont="1" applyAlignment="1">
      <alignment vertical="top" wrapText="1"/>
    </xf>
    <xf numFmtId="0" fontId="56" fillId="2" borderId="0" xfId="0" applyFont="1" applyFill="1" applyBorder="1" applyAlignment="1">
      <alignment horizontal="center" vertical="top"/>
    </xf>
    <xf numFmtId="0" fontId="56" fillId="0" borderId="0" xfId="0" applyFont="1" applyAlignment="1">
      <alignment vertical="top"/>
    </xf>
    <xf numFmtId="0" fontId="56" fillId="0" borderId="0" xfId="0" applyFont="1" applyBorder="1" applyAlignment="1">
      <alignment vertical="top" wrapText="1"/>
    </xf>
    <xf numFmtId="0" fontId="77" fillId="0" borderId="0" xfId="0" applyFont="1" applyAlignment="1">
      <alignment horizontal="left" vertical="top"/>
    </xf>
    <xf numFmtId="0" fontId="57" fillId="2" borderId="0" xfId="0" applyFont="1" applyFill="1"/>
    <xf numFmtId="0" fontId="57" fillId="2" borderId="1" xfId="0" applyFont="1" applyFill="1" applyBorder="1" applyAlignment="1">
      <alignment vertical="top" wrapText="1"/>
    </xf>
    <xf numFmtId="0" fontId="57" fillId="2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1" fontId="43" fillId="0" borderId="6" xfId="0" applyNumberFormat="1" applyFont="1" applyBorder="1" applyAlignment="1">
      <alignment horizontal="center" vertical="top" wrapText="1"/>
    </xf>
    <xf numFmtId="1" fontId="43" fillId="0" borderId="6" xfId="0" applyNumberFormat="1" applyFont="1" applyBorder="1" applyAlignment="1">
      <alignment horizontal="center" vertical="top"/>
    </xf>
    <xf numFmtId="0" fontId="43" fillId="2" borderId="1" xfId="0" applyFont="1" applyFill="1" applyBorder="1" applyAlignment="1">
      <alignment horizontal="center" vertical="top"/>
    </xf>
    <xf numFmtId="188" fontId="94" fillId="0" borderId="1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1" fontId="43" fillId="0" borderId="0" xfId="0" applyNumberFormat="1" applyFont="1" applyAlignment="1">
      <alignment horizontal="center" vertical="top"/>
    </xf>
    <xf numFmtId="61" fontId="43" fillId="0" borderId="1" xfId="0" applyNumberFormat="1" applyFont="1" applyBorder="1" applyAlignment="1">
      <alignment horizontal="center" vertical="top" wrapText="1"/>
    </xf>
    <xf numFmtId="0" fontId="97" fillId="0" borderId="0" xfId="0" applyFont="1"/>
    <xf numFmtId="0" fontId="72" fillId="0" borderId="0" xfId="0" applyFont="1" applyAlignment="1">
      <alignment horizontal="center" vertical="top"/>
    </xf>
    <xf numFmtId="0" fontId="94" fillId="0" borderId="18" xfId="0" applyFont="1" applyBorder="1" applyAlignment="1">
      <alignment vertical="top"/>
    </xf>
    <xf numFmtId="192" fontId="58" fillId="2" borderId="18" xfId="0" applyNumberFormat="1" applyFont="1" applyFill="1" applyBorder="1" applyAlignment="1">
      <alignment horizontal="left" vertical="center"/>
    </xf>
    <xf numFmtId="0" fontId="68" fillId="0" borderId="0" xfId="0" applyFont="1" applyAlignment="1">
      <alignment horizontal="center" vertical="top"/>
    </xf>
    <xf numFmtId="0" fontId="92" fillId="0" borderId="0" xfId="0" applyFont="1" applyAlignment="1">
      <alignment horizontal="left" vertical="top"/>
    </xf>
    <xf numFmtId="191" fontId="82" fillId="0" borderId="2" xfId="0" applyNumberFormat="1" applyFont="1" applyBorder="1" applyAlignment="1">
      <alignment vertical="center" wrapText="1"/>
    </xf>
    <xf numFmtId="191" fontId="82" fillId="0" borderId="2" xfId="0" applyNumberFormat="1" applyFont="1" applyBorder="1" applyAlignment="1">
      <alignment horizontal="center" vertical="center" wrapText="1"/>
    </xf>
    <xf numFmtId="0" fontId="98" fillId="0" borderId="1" xfId="0" applyFont="1" applyBorder="1" applyAlignment="1">
      <alignment horizontal="center" vertical="top" wrapText="1"/>
    </xf>
    <xf numFmtId="191" fontId="82" fillId="0" borderId="3" xfId="0" applyNumberFormat="1" applyFont="1" applyBorder="1" applyAlignment="1">
      <alignment horizontal="center" vertical="center" wrapText="1"/>
    </xf>
    <xf numFmtId="191" fontId="58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9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8" fillId="0" borderId="1" xfId="0" applyFont="1" applyBorder="1" applyAlignment="1">
      <alignment horizontal="left" vertical="top"/>
    </xf>
    <xf numFmtId="1" fontId="58" fillId="0" borderId="1" xfId="0" applyNumberFormat="1" applyFont="1" applyBorder="1" applyAlignment="1">
      <alignment horizontal="center" vertical="top"/>
    </xf>
    <xf numFmtId="0" fontId="40" fillId="0" borderId="1" xfId="0" applyFont="1" applyBorder="1" applyAlignment="1">
      <alignment vertical="top" wrapText="1"/>
    </xf>
    <xf numFmtId="0" fontId="94" fillId="0" borderId="1" xfId="0" applyFont="1" applyBorder="1" applyAlignment="1">
      <alignment vertical="top" wrapText="1"/>
    </xf>
    <xf numFmtId="191" fontId="57" fillId="0" borderId="1" xfId="0" applyNumberFormat="1" applyFont="1" applyBorder="1" applyAlignment="1">
      <alignment horizontal="center" vertical="top"/>
    </xf>
    <xf numFmtId="0" fontId="101" fillId="0" borderId="0" xfId="0" applyFont="1" applyAlignment="1">
      <alignment horizontal="center"/>
    </xf>
    <xf numFmtId="0" fontId="61" fillId="0" borderId="0" xfId="0" applyFont="1" applyAlignment="1">
      <alignment vertical="top"/>
    </xf>
    <xf numFmtId="0" fontId="55" fillId="0" borderId="1" xfId="0" applyFont="1" applyBorder="1" applyAlignment="1">
      <alignment vertical="top"/>
    </xf>
    <xf numFmtId="0" fontId="95" fillId="0" borderId="1" xfId="0" applyFont="1" applyBorder="1" applyAlignment="1">
      <alignment horizontal="center" vertical="top"/>
    </xf>
    <xf numFmtId="193" fontId="95" fillId="0" borderId="1" xfId="3" applyNumberFormat="1" applyFont="1" applyBorder="1" applyAlignment="1">
      <alignment vertical="top"/>
    </xf>
    <xf numFmtId="0" fontId="95" fillId="0" borderId="1" xfId="0" applyFont="1" applyBorder="1" applyAlignment="1">
      <alignment vertical="top"/>
    </xf>
    <xf numFmtId="0" fontId="55" fillId="0" borderId="0" xfId="0" applyFont="1" applyAlignment="1">
      <alignment vertical="top"/>
    </xf>
    <xf numFmtId="187" fontId="55" fillId="0" borderId="0" xfId="3" applyFont="1" applyBorder="1" applyAlignment="1">
      <alignment vertical="top"/>
    </xf>
    <xf numFmtId="0" fontId="55" fillId="0" borderId="0" xfId="0" applyFont="1" applyAlignment="1">
      <alignment horizontal="center" vertical="top"/>
    </xf>
    <xf numFmtId="0" fontId="82" fillId="0" borderId="0" xfId="0" applyFont="1" applyAlignment="1">
      <alignment vertical="top"/>
    </xf>
    <xf numFmtId="0" fontId="77" fillId="0" borderId="4" xfId="0" applyFont="1" applyBorder="1" applyAlignment="1">
      <alignment horizontal="left" vertical="top" wrapText="1"/>
    </xf>
    <xf numFmtId="0" fontId="77" fillId="0" borderId="1" xfId="0" applyFont="1" applyBorder="1" applyAlignment="1">
      <alignment horizontal="left" vertical="top" wrapText="1"/>
    </xf>
    <xf numFmtId="193" fontId="82" fillId="0" borderId="1" xfId="3" applyNumberFormat="1" applyFont="1" applyBorder="1" applyAlignment="1">
      <alignment vertical="top"/>
    </xf>
    <xf numFmtId="193" fontId="82" fillId="0" borderId="1" xfId="3" applyNumberFormat="1" applyFont="1" applyBorder="1" applyAlignment="1">
      <alignment horizontal="center" vertical="top"/>
    </xf>
    <xf numFmtId="0" fontId="82" fillId="0" borderId="1" xfId="0" applyFont="1" applyBorder="1"/>
    <xf numFmtId="193" fontId="82" fillId="0" borderId="1" xfId="3" applyNumberFormat="1" applyFont="1" applyBorder="1" applyAlignment="1">
      <alignment horizontal="center"/>
    </xf>
    <xf numFmtId="193" fontId="82" fillId="0" borderId="1" xfId="3" applyNumberFormat="1" applyFont="1" applyBorder="1"/>
    <xf numFmtId="0" fontId="80" fillId="0" borderId="0" xfId="0" applyFont="1"/>
    <xf numFmtId="188" fontId="77" fillId="2" borderId="0" xfId="3" applyNumberFormat="1" applyFont="1" applyFill="1" applyAlignment="1">
      <alignment horizontal="left" vertical="top"/>
    </xf>
    <xf numFmtId="191" fontId="95" fillId="0" borderId="2" xfId="0" applyNumberFormat="1" applyFont="1" applyBorder="1" applyAlignment="1">
      <alignment vertical="center" wrapText="1"/>
    </xf>
    <xf numFmtId="191" fontId="95" fillId="0" borderId="2" xfId="0" applyNumberFormat="1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top" wrapText="1"/>
    </xf>
    <xf numFmtId="191" fontId="95" fillId="0" borderId="3" xfId="0" applyNumberFormat="1" applyFont="1" applyBorder="1" applyAlignment="1">
      <alignment vertical="center" wrapText="1"/>
    </xf>
    <xf numFmtId="191" fontId="95" fillId="0" borderId="3" xfId="0" applyNumberFormat="1" applyFont="1" applyBorder="1" applyAlignment="1">
      <alignment horizontal="center" vertical="center" wrapText="1"/>
    </xf>
    <xf numFmtId="191" fontId="14" fillId="0" borderId="1" xfId="0" applyNumberFormat="1" applyFont="1" applyBorder="1" applyAlignment="1">
      <alignment horizontal="center" vertical="top" wrapText="1"/>
    </xf>
    <xf numFmtId="59" fontId="14" fillId="0" borderId="1" xfId="0" applyNumberFormat="1" applyFont="1" applyBorder="1" applyAlignment="1">
      <alignment horizontal="center" vertical="top" wrapText="1"/>
    </xf>
    <xf numFmtId="0" fontId="40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91" fontId="14" fillId="0" borderId="0" xfId="0" applyNumberFormat="1" applyFont="1" applyAlignment="1">
      <alignment horizontal="center" vertical="top" wrapText="1"/>
    </xf>
    <xf numFmtId="0" fontId="94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191" fontId="70" fillId="0" borderId="2" xfId="0" applyNumberFormat="1" applyFont="1" applyBorder="1" applyAlignment="1">
      <alignment vertical="center" wrapText="1"/>
    </xf>
    <xf numFmtId="191" fontId="70" fillId="0" borderId="2" xfId="0" applyNumberFormat="1" applyFont="1" applyBorder="1" applyAlignment="1">
      <alignment horizontal="center" vertical="center" wrapText="1"/>
    </xf>
    <xf numFmtId="191" fontId="70" fillId="0" borderId="3" xfId="0" applyNumberFormat="1" applyFont="1" applyBorder="1" applyAlignment="1">
      <alignment vertical="center" wrapText="1"/>
    </xf>
    <xf numFmtId="191" fontId="70" fillId="0" borderId="3" xfId="0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top" wrapText="1"/>
    </xf>
    <xf numFmtId="192" fontId="58" fillId="0" borderId="1" xfId="0" applyNumberFormat="1" applyFont="1" applyBorder="1" applyAlignment="1">
      <alignment horizontal="center" vertical="top" wrapText="1"/>
    </xf>
    <xf numFmtId="1" fontId="58" fillId="0" borderId="0" xfId="0" applyNumberFormat="1" applyFont="1" applyAlignment="1">
      <alignment horizontal="center" vertical="top"/>
    </xf>
    <xf numFmtId="0" fontId="58" fillId="0" borderId="0" xfId="0" applyFont="1" applyAlignment="1">
      <alignment horizontal="left" vertical="top" wrapText="1"/>
    </xf>
    <xf numFmtId="191" fontId="58" fillId="0" borderId="0" xfId="0" applyNumberFormat="1" applyFont="1" applyAlignment="1">
      <alignment horizontal="center" vertical="top" wrapText="1"/>
    </xf>
    <xf numFmtId="190" fontId="58" fillId="0" borderId="0" xfId="0" applyNumberFormat="1" applyFont="1" applyAlignment="1">
      <alignment horizontal="center" vertical="top" wrapText="1"/>
    </xf>
    <xf numFmtId="188" fontId="58" fillId="0" borderId="1" xfId="0" applyNumberFormat="1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56" fillId="0" borderId="1" xfId="0" applyFont="1" applyBorder="1" applyAlignment="1">
      <alignment vertical="top"/>
    </xf>
    <xf numFmtId="0" fontId="17" fillId="2" borderId="1" xfId="0" applyFont="1" applyFill="1" applyBorder="1" applyAlignment="1">
      <alignment horizontal="center" vertical="top" wrapText="1"/>
    </xf>
    <xf numFmtId="0" fontId="58" fillId="2" borderId="1" xfId="0" applyFont="1" applyFill="1" applyBorder="1" applyAlignment="1">
      <alignment horizontal="center" vertical="top" wrapText="1"/>
    </xf>
    <xf numFmtId="0" fontId="58" fillId="2" borderId="1" xfId="0" applyFont="1" applyFill="1" applyBorder="1" applyAlignment="1">
      <alignment vertical="top" wrapText="1"/>
    </xf>
    <xf numFmtId="0" fontId="58" fillId="2" borderId="1" xfId="0" applyFont="1" applyFill="1" applyBorder="1" applyAlignment="1">
      <alignment horizontal="left" vertical="top" wrapText="1"/>
    </xf>
    <xf numFmtId="0" fontId="58" fillId="2" borderId="1" xfId="0" applyFont="1" applyFill="1" applyBorder="1" applyAlignment="1">
      <alignment vertical="top"/>
    </xf>
    <xf numFmtId="0" fontId="58" fillId="0" borderId="1" xfId="0" applyFont="1" applyBorder="1" applyAlignment="1">
      <alignment horizontal="center" vertical="top" wrapText="1"/>
    </xf>
    <xf numFmtId="0" fontId="59" fillId="12" borderId="25" xfId="0" applyFont="1" applyFill="1" applyBorder="1" applyAlignment="1">
      <alignment horizontal="center" vertical="top" wrapText="1"/>
    </xf>
    <xf numFmtId="0" fontId="58" fillId="2" borderId="0" xfId="0" applyFont="1" applyFill="1" applyAlignment="1">
      <alignment horizontal="center" vertical="top"/>
    </xf>
    <xf numFmtId="191" fontId="58" fillId="2" borderId="1" xfId="0" applyNumberFormat="1" applyFont="1" applyFill="1" applyBorder="1" applyAlignment="1">
      <alignment vertical="top" wrapText="1"/>
    </xf>
    <xf numFmtId="0" fontId="94" fillId="0" borderId="1" xfId="0" applyFont="1" applyBorder="1" applyAlignment="1">
      <alignment horizontal="center" vertical="top" wrapText="1"/>
    </xf>
    <xf numFmtId="0" fontId="58" fillId="2" borderId="0" xfId="0" applyFont="1" applyFill="1" applyAlignment="1">
      <alignment vertical="top" wrapText="1"/>
    </xf>
    <xf numFmtId="191" fontId="43" fillId="0" borderId="1" xfId="0" applyNumberFormat="1" applyFont="1" applyBorder="1" applyAlignment="1">
      <alignment horizontal="left" vertical="top" wrapText="1"/>
    </xf>
    <xf numFmtId="191" fontId="58" fillId="0" borderId="1" xfId="0" applyNumberFormat="1" applyFont="1" applyBorder="1" applyAlignment="1">
      <alignment horizontal="left" vertical="top" wrapText="1"/>
    </xf>
    <xf numFmtId="191" fontId="61" fillId="12" borderId="26" xfId="0" applyNumberFormat="1" applyFont="1" applyFill="1" applyBorder="1" applyAlignment="1">
      <alignment horizontal="left" vertical="top" wrapText="1"/>
    </xf>
    <xf numFmtId="191" fontId="61" fillId="12" borderId="29" xfId="0" applyNumberFormat="1" applyFont="1" applyFill="1" applyBorder="1" applyAlignment="1">
      <alignment horizontal="left" vertical="top" wrapText="1"/>
    </xf>
    <xf numFmtId="188" fontId="58" fillId="2" borderId="1" xfId="9" applyNumberFormat="1" applyFont="1" applyFill="1" applyBorder="1" applyAlignment="1">
      <alignment horizontal="center" vertical="top"/>
    </xf>
    <xf numFmtId="0" fontId="58" fillId="2" borderId="1" xfId="0" applyNumberFormat="1" applyFont="1" applyFill="1" applyBorder="1" applyAlignment="1">
      <alignment horizontal="center" vertical="top"/>
    </xf>
    <xf numFmtId="187" fontId="58" fillId="2" borderId="1" xfId="9" applyFont="1" applyFill="1" applyBorder="1" applyAlignment="1">
      <alignment vertical="top" wrapText="1"/>
    </xf>
    <xf numFmtId="188" fontId="58" fillId="2" borderId="1" xfId="0" applyNumberFormat="1" applyFont="1" applyFill="1" applyBorder="1" applyAlignment="1">
      <alignment vertical="top" wrapText="1"/>
    </xf>
    <xf numFmtId="191" fontId="58" fillId="2" borderId="1" xfId="0" applyNumberFormat="1" applyFont="1" applyFill="1" applyBorder="1" applyAlignment="1">
      <alignment horizontal="center" vertical="top" wrapText="1"/>
    </xf>
    <xf numFmtId="191" fontId="58" fillId="2" borderId="1" xfId="0" applyNumberFormat="1" applyFont="1" applyFill="1" applyBorder="1" applyAlignment="1">
      <alignment horizontal="center" vertical="top"/>
    </xf>
    <xf numFmtId="0" fontId="59" fillId="0" borderId="0" xfId="0" applyFont="1" applyAlignment="1">
      <alignment horizontal="center" vertical="top"/>
    </xf>
    <xf numFmtId="191" fontId="59" fillId="0" borderId="0" xfId="0" applyNumberFormat="1" applyFont="1" applyAlignment="1">
      <alignment horizontal="center" vertical="top"/>
    </xf>
    <xf numFmtId="191" fontId="58" fillId="0" borderId="0" xfId="0" applyNumberFormat="1" applyFont="1"/>
    <xf numFmtId="0" fontId="59" fillId="0" borderId="0" xfId="0" applyFont="1" applyAlignment="1">
      <alignment horizontal="left" vertical="top"/>
    </xf>
    <xf numFmtId="0" fontId="59" fillId="0" borderId="26" xfId="0" applyFont="1" applyBorder="1" applyAlignment="1">
      <alignment vertical="top" wrapText="1"/>
    </xf>
    <xf numFmtId="0" fontId="59" fillId="0" borderId="27" xfId="0" applyFont="1" applyBorder="1" applyAlignment="1">
      <alignment vertical="top" wrapText="1"/>
    </xf>
    <xf numFmtId="0" fontId="58" fillId="0" borderId="29" xfId="0" applyFont="1" applyBorder="1" applyAlignment="1">
      <alignment vertical="top" wrapText="1"/>
    </xf>
    <xf numFmtId="0" fontId="58" fillId="0" borderId="30" xfId="0" applyFont="1" applyBorder="1" applyAlignment="1">
      <alignment vertical="top" wrapText="1"/>
    </xf>
    <xf numFmtId="187" fontId="58" fillId="2" borderId="1" xfId="3" applyFont="1" applyFill="1" applyBorder="1" applyAlignment="1">
      <alignment vertical="top" wrapText="1"/>
    </xf>
    <xf numFmtId="0" fontId="58" fillId="0" borderId="1" xfId="0" applyFont="1" applyBorder="1"/>
    <xf numFmtId="188" fontId="58" fillId="0" borderId="3" xfId="3" applyNumberFormat="1" applyFont="1" applyBorder="1" applyAlignment="1">
      <alignment horizontal="center" vertical="top"/>
    </xf>
    <xf numFmtId="0" fontId="58" fillId="0" borderId="3" xfId="0" applyFont="1" applyBorder="1" applyAlignment="1">
      <alignment horizontal="center" vertical="top"/>
    </xf>
    <xf numFmtId="0" fontId="58" fillId="0" borderId="1" xfId="0" applyNumberFormat="1" applyFont="1" applyBorder="1" applyAlignment="1">
      <alignment horizontal="center" vertical="top" wrapText="1"/>
    </xf>
    <xf numFmtId="0" fontId="58" fillId="8" borderId="1" xfId="0" applyNumberFormat="1" applyFont="1" applyFill="1" applyBorder="1" applyAlignment="1">
      <alignment horizontal="center" vertical="top"/>
    </xf>
    <xf numFmtId="0" fontId="58" fillId="0" borderId="1" xfId="0" applyFont="1" applyFill="1" applyBorder="1" applyAlignment="1">
      <alignment horizontal="center" vertical="top" wrapText="1"/>
    </xf>
    <xf numFmtId="0" fontId="58" fillId="0" borderId="3" xfId="0" applyFont="1" applyFill="1" applyBorder="1" applyAlignment="1">
      <alignment horizontal="center" vertical="top" wrapText="1"/>
    </xf>
    <xf numFmtId="191" fontId="58" fillId="8" borderId="1" xfId="0" applyNumberFormat="1" applyFont="1" applyFill="1" applyBorder="1" applyAlignment="1">
      <alignment horizontal="left" vertical="top" wrapText="1"/>
    </xf>
    <xf numFmtId="190" fontId="58" fillId="2" borderId="1" xfId="9" applyNumberFormat="1" applyFont="1" applyFill="1" applyBorder="1" applyAlignment="1">
      <alignment vertical="top" wrapText="1"/>
    </xf>
    <xf numFmtId="188" fontId="58" fillId="2" borderId="1" xfId="9" applyNumberFormat="1" applyFont="1" applyFill="1" applyBorder="1" applyAlignment="1">
      <alignment horizontal="left" vertical="top" wrapText="1"/>
    </xf>
    <xf numFmtId="191" fontId="58" fillId="9" borderId="1" xfId="9" applyNumberFormat="1" applyFont="1" applyFill="1" applyBorder="1" applyAlignment="1">
      <alignment horizontal="left" vertical="top" wrapText="1"/>
    </xf>
    <xf numFmtId="190" fontId="58" fillId="2" borderId="1" xfId="9" applyNumberFormat="1" applyFont="1" applyFill="1" applyBorder="1" applyAlignment="1">
      <alignment vertical="top"/>
    </xf>
    <xf numFmtId="191" fontId="58" fillId="2" borderId="1" xfId="0" applyNumberFormat="1" applyFont="1" applyFill="1" applyBorder="1" applyAlignment="1">
      <alignment vertical="top"/>
    </xf>
    <xf numFmtId="0" fontId="106" fillId="0" borderId="0" xfId="0" applyFont="1" applyAlignment="1">
      <alignment vertical="top"/>
    </xf>
    <xf numFmtId="188" fontId="58" fillId="0" borderId="0" xfId="3" applyNumberFormat="1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0" xfId="7" applyFont="1" applyBorder="1" applyAlignment="1">
      <alignment vertical="top"/>
    </xf>
    <xf numFmtId="188" fontId="58" fillId="0" borderId="0" xfId="3" applyNumberFormat="1" applyFont="1" applyAlignment="1">
      <alignment vertical="top"/>
    </xf>
    <xf numFmtId="0" fontId="58" fillId="0" borderId="11" xfId="7" applyFont="1" applyBorder="1" applyAlignment="1">
      <alignment vertical="top"/>
    </xf>
    <xf numFmtId="187" fontId="58" fillId="0" borderId="11" xfId="3" applyFont="1" applyBorder="1" applyAlignment="1">
      <alignment vertical="top"/>
    </xf>
    <xf numFmtId="0" fontId="58" fillId="0" borderId="11" xfId="0" applyFont="1" applyBorder="1" applyAlignment="1">
      <alignment vertical="top"/>
    </xf>
    <xf numFmtId="0" fontId="58" fillId="10" borderId="1" xfId="0" applyFont="1" applyFill="1" applyBorder="1" applyAlignment="1">
      <alignment vertical="center" wrapText="1"/>
    </xf>
    <xf numFmtId="191" fontId="59" fillId="12" borderId="22" xfId="0" applyNumberFormat="1" applyFont="1" applyFill="1" applyBorder="1" applyAlignment="1">
      <alignment vertical="top" wrapText="1"/>
    </xf>
    <xf numFmtId="191" fontId="59" fillId="12" borderId="31" xfId="0" applyNumberFormat="1" applyFont="1" applyFill="1" applyBorder="1" applyAlignment="1">
      <alignment vertical="top" wrapText="1"/>
    </xf>
    <xf numFmtId="192" fontId="59" fillId="12" borderId="21" xfId="0" applyNumberFormat="1" applyFont="1" applyFill="1" applyBorder="1" applyAlignment="1">
      <alignment vertical="top" wrapText="1"/>
    </xf>
    <xf numFmtId="192" fontId="59" fillId="12" borderId="26" xfId="0" applyNumberFormat="1" applyFont="1" applyFill="1" applyBorder="1" applyAlignment="1">
      <alignment vertical="top" wrapText="1"/>
    </xf>
    <xf numFmtId="192" fontId="59" fillId="12" borderId="29" xfId="0" applyNumberFormat="1" applyFont="1" applyFill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191" fontId="58" fillId="10" borderId="1" xfId="0" applyNumberFormat="1" applyFont="1" applyFill="1" applyBorder="1" applyAlignment="1">
      <alignment vertical="center"/>
    </xf>
    <xf numFmtId="191" fontId="58" fillId="10" borderId="1" xfId="0" applyNumberFormat="1" applyFont="1" applyFill="1" applyBorder="1" applyAlignment="1">
      <alignment vertical="center" wrapText="1"/>
    </xf>
    <xf numFmtId="191" fontId="58" fillId="10" borderId="4" xfId="0" applyNumberFormat="1" applyFont="1" applyFill="1" applyBorder="1" applyAlignment="1">
      <alignment vertical="center" wrapText="1"/>
    </xf>
    <xf numFmtId="191" fontId="58" fillId="10" borderId="2" xfId="0" applyNumberFormat="1" applyFont="1" applyFill="1" applyBorder="1" applyAlignment="1">
      <alignment vertical="center" wrapText="1"/>
    </xf>
    <xf numFmtId="191" fontId="58" fillId="10" borderId="3" xfId="0" applyNumberFormat="1" applyFont="1" applyFill="1" applyBorder="1" applyAlignment="1">
      <alignment vertical="center" wrapText="1"/>
    </xf>
    <xf numFmtId="0" fontId="58" fillId="2" borderId="4" xfId="0" applyFont="1" applyFill="1" applyBorder="1" applyAlignment="1">
      <alignment vertical="center" wrapText="1"/>
    </xf>
    <xf numFmtId="0" fontId="58" fillId="2" borderId="2" xfId="0" applyFont="1" applyFill="1" applyBorder="1" applyAlignment="1">
      <alignment vertical="center" wrapText="1"/>
    </xf>
    <xf numFmtId="0" fontId="58" fillId="2" borderId="3" xfId="0" applyFont="1" applyFill="1" applyBorder="1" applyAlignment="1">
      <alignment vertical="center" wrapText="1"/>
    </xf>
    <xf numFmtId="0" fontId="57" fillId="0" borderId="0" xfId="0" applyFont="1"/>
    <xf numFmtId="0" fontId="59" fillId="0" borderId="0" xfId="8" applyFont="1" applyAlignment="1">
      <alignment vertical="top"/>
    </xf>
    <xf numFmtId="0" fontId="58" fillId="0" borderId="0" xfId="8" applyFont="1"/>
    <xf numFmtId="0" fontId="59" fillId="0" borderId="18" xfId="8" applyFont="1" applyBorder="1" applyAlignment="1">
      <alignment vertical="top"/>
    </xf>
    <xf numFmtId="0" fontId="58" fillId="0" borderId="1" xfId="8" applyFont="1" applyBorder="1" applyAlignment="1">
      <alignment horizontal="center" vertical="top"/>
    </xf>
    <xf numFmtId="0" fontId="58" fillId="0" borderId="0" xfId="8" applyFont="1" applyAlignment="1">
      <alignment vertical="top"/>
    </xf>
    <xf numFmtId="0" fontId="58" fillId="0" borderId="1" xfId="8" applyFont="1" applyBorder="1" applyAlignment="1">
      <alignment vertical="top" wrapText="1"/>
    </xf>
    <xf numFmtId="0" fontId="58" fillId="0" borderId="1" xfId="8" applyFont="1" applyBorder="1" applyAlignment="1">
      <alignment horizontal="left" vertical="top" wrapText="1"/>
    </xf>
    <xf numFmtId="0" fontId="58" fillId="0" borderId="1" xfId="12" applyFont="1" applyBorder="1" applyAlignment="1">
      <alignment horizontal="left" vertical="top" wrapText="1"/>
    </xf>
    <xf numFmtId="49" fontId="58" fillId="0" borderId="1" xfId="8" applyNumberFormat="1" applyFont="1" applyBorder="1" applyAlignment="1">
      <alignment horizontal="left" vertical="top" wrapText="1"/>
    </xf>
    <xf numFmtId="0" fontId="58" fillId="0" borderId="1" xfId="8" applyFont="1" applyBorder="1" applyAlignment="1">
      <alignment vertical="top"/>
    </xf>
    <xf numFmtId="0" fontId="58" fillId="0" borderId="1" xfId="8" applyFont="1" applyBorder="1" applyAlignment="1">
      <alignment horizontal="center" vertical="top" wrapText="1"/>
    </xf>
    <xf numFmtId="0" fontId="57" fillId="0" borderId="1" xfId="0" applyFont="1" applyBorder="1"/>
    <xf numFmtId="0" fontId="58" fillId="0" borderId="0" xfId="8" applyFont="1" applyAlignment="1">
      <alignment horizontal="left" vertical="top"/>
    </xf>
    <xf numFmtId="191" fontId="59" fillId="0" borderId="0" xfId="8" applyNumberFormat="1" applyFont="1" applyAlignment="1">
      <alignment vertical="top"/>
    </xf>
    <xf numFmtId="191" fontId="59" fillId="0" borderId="18" xfId="8" applyNumberFormat="1" applyFont="1" applyBorder="1" applyAlignment="1">
      <alignment vertical="top"/>
    </xf>
    <xf numFmtId="191" fontId="57" fillId="0" borderId="0" xfId="0" applyNumberFormat="1" applyFont="1"/>
    <xf numFmtId="192" fontId="58" fillId="2" borderId="0" xfId="0" applyNumberFormat="1" applyFont="1" applyFill="1" applyAlignment="1">
      <alignment horizontal="center" vertical="top"/>
    </xf>
    <xf numFmtId="0" fontId="59" fillId="0" borderId="1" xfId="8" applyFont="1" applyBorder="1" applyAlignment="1">
      <alignment horizontal="left" vertical="top" wrapText="1"/>
    </xf>
    <xf numFmtId="0" fontId="59" fillId="0" borderId="1" xfId="8" applyFont="1" applyBorder="1" applyAlignment="1">
      <alignment vertical="top" wrapText="1"/>
    </xf>
    <xf numFmtId="0" fontId="10" fillId="0" borderId="0" xfId="8" applyFont="1"/>
    <xf numFmtId="0" fontId="11" fillId="2" borderId="4" xfId="8" applyFont="1" applyFill="1" applyBorder="1" applyAlignment="1">
      <alignment horizontal="center" vertical="top" wrapText="1"/>
    </xf>
    <xf numFmtId="0" fontId="10" fillId="0" borderId="0" xfId="8" applyFont="1" applyAlignment="1">
      <alignment vertical="top" wrapText="1"/>
    </xf>
    <xf numFmtId="0" fontId="11" fillId="2" borderId="2" xfId="8" applyFont="1" applyFill="1" applyBorder="1" applyAlignment="1">
      <alignment vertical="top" wrapText="1"/>
    </xf>
    <xf numFmtId="0" fontId="11" fillId="2" borderId="2" xfId="8" applyFont="1" applyFill="1" applyBorder="1" applyAlignment="1">
      <alignment horizontal="center" vertical="top" wrapText="1"/>
    </xf>
    <xf numFmtId="0" fontId="10" fillId="0" borderId="1" xfId="8" applyFont="1" applyBorder="1" applyAlignment="1">
      <alignment horizontal="center" vertical="top"/>
    </xf>
    <xf numFmtId="0" fontId="10" fillId="0" borderId="0" xfId="8" applyFont="1" applyAlignment="1">
      <alignment vertical="top"/>
    </xf>
    <xf numFmtId="0" fontId="10" fillId="0" borderId="1" xfId="8" applyFont="1" applyBorder="1" applyAlignment="1">
      <alignment vertical="top" wrapText="1"/>
    </xf>
    <xf numFmtId="0" fontId="10" fillId="0" borderId="1" xfId="10" applyFont="1" applyBorder="1" applyAlignment="1">
      <alignment horizontal="left" vertical="top" wrapText="1"/>
    </xf>
    <xf numFmtId="0" fontId="10" fillId="0" borderId="1" xfId="12" applyFont="1" applyBorder="1" applyAlignment="1">
      <alignment horizontal="left" vertical="top" wrapText="1"/>
    </xf>
    <xf numFmtId="0" fontId="10" fillId="0" borderId="1" xfId="13" applyFont="1" applyBorder="1" applyAlignment="1">
      <alignment horizontal="left" vertical="top" wrapText="1"/>
    </xf>
    <xf numFmtId="0" fontId="107" fillId="0" borderId="1" xfId="8" applyFont="1" applyBorder="1" applyAlignment="1">
      <alignment vertical="top"/>
    </xf>
    <xf numFmtId="0" fontId="10" fillId="0" borderId="1" xfId="8" applyFont="1" applyBorder="1" applyAlignment="1">
      <alignment vertical="top"/>
    </xf>
    <xf numFmtId="0" fontId="10" fillId="0" borderId="7" xfId="8" applyFont="1" applyBorder="1" applyAlignment="1">
      <alignment vertical="top" wrapText="1"/>
    </xf>
    <xf numFmtId="188" fontId="10" fillId="0" borderId="1" xfId="9" applyNumberFormat="1" applyFont="1" applyBorder="1" applyAlignment="1">
      <alignment vertical="top" wrapText="1"/>
    </xf>
    <xf numFmtId="0" fontId="10" fillId="0" borderId="4" xfId="8" applyFont="1" applyBorder="1" applyAlignment="1">
      <alignment vertical="top" wrapText="1"/>
    </xf>
    <xf numFmtId="0" fontId="107" fillId="0" borderId="4" xfId="8" applyFont="1" applyBorder="1" applyAlignment="1">
      <alignment vertical="top"/>
    </xf>
    <xf numFmtId="0" fontId="11" fillId="0" borderId="1" xfId="0" applyFont="1" applyBorder="1"/>
    <xf numFmtId="0" fontId="10" fillId="0" borderId="0" xfId="8" applyFont="1" applyAlignment="1">
      <alignment horizontal="left" vertical="top"/>
    </xf>
    <xf numFmtId="191" fontId="11" fillId="2" borderId="4" xfId="8" applyNumberFormat="1" applyFont="1" applyFill="1" applyBorder="1" applyAlignment="1">
      <alignment horizontal="center" vertical="top" wrapText="1"/>
    </xf>
    <xf numFmtId="191" fontId="11" fillId="2" borderId="2" xfId="8" applyNumberFormat="1" applyFont="1" applyFill="1" applyBorder="1" applyAlignment="1">
      <alignment horizontal="center" vertical="top" wrapText="1"/>
    </xf>
    <xf numFmtId="191" fontId="10" fillId="0" borderId="1" xfId="10" applyNumberFormat="1" applyFont="1" applyBorder="1" applyAlignment="1">
      <alignment horizontal="center" vertical="top"/>
    </xf>
    <xf numFmtId="191" fontId="10" fillId="0" borderId="0" xfId="8" applyNumberFormat="1" applyFont="1"/>
    <xf numFmtId="191" fontId="11" fillId="0" borderId="0" xfId="0" applyNumberFormat="1" applyFont="1"/>
    <xf numFmtId="0" fontId="11" fillId="2" borderId="4" xfId="8" applyFont="1" applyFill="1" applyBorder="1" applyAlignment="1">
      <alignment vertical="top" wrapText="1"/>
    </xf>
    <xf numFmtId="0" fontId="11" fillId="0" borderId="15" xfId="0" applyFont="1" applyBorder="1"/>
    <xf numFmtId="188" fontId="11" fillId="2" borderId="2" xfId="9" applyNumberFormat="1" applyFont="1" applyFill="1" applyBorder="1" applyAlignment="1">
      <alignment vertical="top" wrapText="1"/>
    </xf>
    <xf numFmtId="0" fontId="10" fillId="0" borderId="1" xfId="10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top" wrapText="1"/>
    </xf>
    <xf numFmtId="188" fontId="10" fillId="0" borderId="1" xfId="9" applyNumberFormat="1" applyFont="1" applyFill="1" applyBorder="1" applyAlignment="1">
      <alignment horizontal="center" vertical="top" wrapText="1"/>
    </xf>
    <xf numFmtId="0" fontId="10" fillId="0" borderId="7" xfId="8" applyFont="1" applyBorder="1" applyAlignment="1">
      <alignment vertical="top"/>
    </xf>
    <xf numFmtId="0" fontId="10" fillId="0" borderId="1" xfId="11" applyFont="1" applyBorder="1" applyAlignment="1">
      <alignment horizontal="center" vertical="top"/>
    </xf>
    <xf numFmtId="193" fontId="10" fillId="0" borderId="1" xfId="9" applyNumberFormat="1" applyFont="1" applyFill="1" applyBorder="1" applyAlignment="1">
      <alignment horizontal="left" vertical="top"/>
    </xf>
    <xf numFmtId="49" fontId="9" fillId="0" borderId="1" xfId="10" applyNumberFormat="1" applyFont="1" applyBorder="1" applyAlignment="1">
      <alignment horizontal="left" vertical="top" wrapText="1"/>
    </xf>
    <xf numFmtId="0" fontId="10" fillId="0" borderId="1" xfId="8" applyFont="1" applyBorder="1" applyAlignment="1">
      <alignment horizontal="center" vertical="top" wrapText="1"/>
    </xf>
    <xf numFmtId="49" fontId="10" fillId="0" borderId="1" xfId="10" applyNumberFormat="1" applyFont="1" applyBorder="1" applyAlignment="1">
      <alignment horizontal="left" vertical="top" wrapText="1"/>
    </xf>
    <xf numFmtId="191" fontId="10" fillId="0" borderId="1" xfId="10" applyNumberFormat="1" applyFont="1" applyBorder="1" applyAlignment="1">
      <alignment horizontal="center" vertical="top" wrapText="1"/>
    </xf>
    <xf numFmtId="0" fontId="9" fillId="0" borderId="18" xfId="8" applyFont="1" applyBorder="1" applyAlignment="1">
      <alignment vertical="top"/>
    </xf>
    <xf numFmtId="191" fontId="62" fillId="2" borderId="1" xfId="0" applyNumberFormat="1" applyFont="1" applyFill="1" applyBorder="1" applyAlignment="1">
      <alignment horizontal="center" vertical="top"/>
    </xf>
    <xf numFmtId="191" fontId="105" fillId="2" borderId="1" xfId="0" applyNumberFormat="1" applyFont="1" applyFill="1" applyBorder="1" applyAlignment="1">
      <alignment horizontal="center" vertical="top" wrapText="1"/>
    </xf>
    <xf numFmtId="191" fontId="58" fillId="0" borderId="1" xfId="8" applyNumberFormat="1" applyFont="1" applyBorder="1" applyAlignment="1">
      <alignment vertical="top"/>
    </xf>
    <xf numFmtId="191" fontId="58" fillId="0" borderId="1" xfId="8" applyNumberFormat="1" applyFont="1" applyBorder="1" applyAlignment="1">
      <alignment vertical="top" wrapText="1"/>
    </xf>
    <xf numFmtId="0" fontId="69" fillId="0" borderId="1" xfId="8" applyFont="1" applyBorder="1" applyAlignment="1">
      <alignment horizontal="center" vertical="top"/>
    </xf>
    <xf numFmtId="0" fontId="58" fillId="0" borderId="1" xfId="10" applyFont="1" applyBorder="1" applyAlignment="1">
      <alignment horizontal="left" vertical="top" wrapText="1"/>
    </xf>
    <xf numFmtId="0" fontId="58" fillId="0" borderId="1" xfId="13" applyFont="1" applyBorder="1" applyAlignment="1">
      <alignment horizontal="left" vertical="top" wrapText="1"/>
    </xf>
    <xf numFmtId="191" fontId="58" fillId="0" borderId="1" xfId="10" applyNumberFormat="1" applyFont="1" applyBorder="1" applyAlignment="1">
      <alignment horizontal="center" vertical="top"/>
    </xf>
    <xf numFmtId="193" fontId="58" fillId="0" borderId="1" xfId="9" applyNumberFormat="1" applyFont="1" applyBorder="1" applyAlignment="1">
      <alignment horizontal="left" vertical="top"/>
    </xf>
    <xf numFmtId="0" fontId="69" fillId="0" borderId="4" xfId="8" applyFont="1" applyBorder="1" applyAlignment="1">
      <alignment horizontal="center" vertical="top" wrapText="1"/>
    </xf>
    <xf numFmtId="0" fontId="58" fillId="0" borderId="4" xfId="10" applyFont="1" applyBorder="1" applyAlignment="1">
      <alignment horizontal="left" vertical="top" wrapText="1"/>
    </xf>
    <xf numFmtId="0" fontId="58" fillId="0" borderId="4" xfId="12" applyFont="1" applyBorder="1" applyAlignment="1">
      <alignment horizontal="left" vertical="top" wrapText="1"/>
    </xf>
    <xf numFmtId="0" fontId="69" fillId="0" borderId="4" xfId="8" applyFont="1" applyBorder="1" applyAlignment="1">
      <alignment horizontal="center" vertical="top"/>
    </xf>
    <xf numFmtId="0" fontId="58" fillId="0" borderId="4" xfId="13" applyFont="1" applyBorder="1" applyAlignment="1">
      <alignment horizontal="left" vertical="top" wrapText="1"/>
    </xf>
    <xf numFmtId="191" fontId="58" fillId="0" borderId="4" xfId="10" applyNumberFormat="1" applyFont="1" applyBorder="1" applyAlignment="1">
      <alignment horizontal="center" vertical="top"/>
    </xf>
    <xf numFmtId="193" fontId="58" fillId="0" borderId="4" xfId="9" applyNumberFormat="1" applyFont="1" applyBorder="1" applyAlignment="1">
      <alignment horizontal="left" vertical="top"/>
    </xf>
    <xf numFmtId="0" fontId="58" fillId="0" borderId="4" xfId="8" applyFont="1" applyBorder="1" applyAlignment="1">
      <alignment horizontal="center" vertical="top"/>
    </xf>
    <xf numFmtId="0" fontId="58" fillId="0" borderId="4" xfId="8" applyFont="1" applyBorder="1" applyAlignment="1">
      <alignment vertical="top" wrapText="1"/>
    </xf>
    <xf numFmtId="0" fontId="58" fillId="0" borderId="4" xfId="8" applyFont="1" applyBorder="1" applyAlignment="1">
      <alignment vertical="top"/>
    </xf>
    <xf numFmtId="0" fontId="58" fillId="0" borderId="1" xfId="10" applyFont="1" applyBorder="1" applyAlignment="1">
      <alignment vertical="top" wrapText="1"/>
    </xf>
    <xf numFmtId="0" fontId="67" fillId="0" borderId="1" xfId="10" applyFont="1" applyBorder="1" applyAlignment="1">
      <alignment vertical="top" wrapText="1"/>
    </xf>
    <xf numFmtId="0" fontId="58" fillId="0" borderId="1" xfId="13" applyFont="1" applyBorder="1" applyAlignment="1">
      <alignment vertical="top" wrapText="1"/>
    </xf>
    <xf numFmtId="193" fontId="67" fillId="0" borderId="1" xfId="9" applyNumberFormat="1" applyFont="1" applyBorder="1" applyAlignment="1">
      <alignment vertical="top" wrapText="1"/>
    </xf>
    <xf numFmtId="191" fontId="62" fillId="0" borderId="1" xfId="0" applyNumberFormat="1" applyFont="1" applyBorder="1" applyAlignment="1">
      <alignment horizontal="left" vertical="top"/>
    </xf>
    <xf numFmtId="191" fontId="62" fillId="0" borderId="1" xfId="0" applyNumberFormat="1" applyFont="1" applyBorder="1" applyAlignment="1">
      <alignment horizontal="left" vertical="top" wrapText="1"/>
    </xf>
    <xf numFmtId="194" fontId="110" fillId="0" borderId="1" xfId="0" applyNumberFormat="1" applyFont="1" applyBorder="1" applyAlignment="1">
      <alignment horizontal="center" vertical="top" wrapText="1"/>
    </xf>
    <xf numFmtId="194" fontId="108" fillId="0" borderId="1" xfId="0" applyNumberFormat="1" applyFont="1" applyBorder="1" applyAlignment="1">
      <alignment horizontal="left" vertical="top"/>
    </xf>
    <xf numFmtId="194" fontId="108" fillId="0" borderId="1" xfId="3" applyNumberFormat="1" applyFont="1" applyFill="1" applyBorder="1" applyAlignment="1">
      <alignment horizontal="center" vertical="top" wrapText="1"/>
    </xf>
    <xf numFmtId="192" fontId="43" fillId="2" borderId="1" xfId="9" applyNumberFormat="1" applyFont="1" applyFill="1" applyBorder="1" applyAlignment="1">
      <alignment vertical="top"/>
    </xf>
    <xf numFmtId="188" fontId="71" fillId="2" borderId="1" xfId="9" applyNumberFormat="1" applyFont="1" applyFill="1" applyBorder="1" applyAlignment="1">
      <alignment horizontal="left" vertical="top" wrapText="1"/>
    </xf>
    <xf numFmtId="0" fontId="71" fillId="2" borderId="1" xfId="0" applyFont="1" applyFill="1" applyBorder="1" applyAlignment="1">
      <alignment horizontal="left" vertical="top" wrapText="1"/>
    </xf>
    <xf numFmtId="192" fontId="71" fillId="2" borderId="1" xfId="9" applyNumberFormat="1" applyFont="1" applyFill="1" applyBorder="1" applyAlignment="1">
      <alignment vertical="top"/>
    </xf>
    <xf numFmtId="192" fontId="65" fillId="2" borderId="0" xfId="0" applyNumberFormat="1" applyFont="1" applyFill="1" applyAlignment="1">
      <alignment horizontal="center" vertical="top"/>
    </xf>
    <xf numFmtId="191" fontId="65" fillId="0" borderId="1" xfId="0" applyNumberFormat="1" applyFont="1" applyBorder="1" applyAlignment="1">
      <alignment horizontal="center" vertical="top" wrapText="1"/>
    </xf>
    <xf numFmtId="0" fontId="65" fillId="0" borderId="1" xfId="0" applyFont="1" applyBorder="1" applyAlignment="1">
      <alignment vertical="top" wrapText="1"/>
    </xf>
    <xf numFmtId="0" fontId="65" fillId="0" borderId="1" xfId="0" applyFont="1" applyBorder="1" applyAlignment="1">
      <alignment horizontal="left" vertical="top" wrapText="1"/>
    </xf>
    <xf numFmtId="0" fontId="65" fillId="0" borderId="1" xfId="0" applyFont="1" applyBorder="1" applyAlignment="1">
      <alignment horizontal="left" vertical="top"/>
    </xf>
    <xf numFmtId="188" fontId="65" fillId="0" borderId="1" xfId="0" applyNumberFormat="1" applyFont="1" applyBorder="1" applyAlignment="1">
      <alignment horizontal="center" vertical="top" wrapText="1"/>
    </xf>
    <xf numFmtId="0" fontId="65" fillId="0" borderId="1" xfId="8" applyFont="1" applyBorder="1" applyAlignment="1">
      <alignment vertical="top" wrapText="1"/>
    </xf>
    <xf numFmtId="0" fontId="43" fillId="0" borderId="1" xfId="8" applyFont="1" applyBorder="1" applyAlignment="1">
      <alignment vertical="top"/>
    </xf>
    <xf numFmtId="194" fontId="65" fillId="0" borderId="1" xfId="0" applyNumberFormat="1" applyFont="1" applyBorder="1" applyAlignment="1">
      <alignment horizontal="center" vertical="top" wrapText="1"/>
    </xf>
    <xf numFmtId="0" fontId="56" fillId="2" borderId="0" xfId="0" applyFont="1" applyFill="1" applyAlignment="1">
      <alignment horizontal="center" vertical="top"/>
    </xf>
    <xf numFmtId="191" fontId="56" fillId="0" borderId="1" xfId="0" applyNumberFormat="1" applyFont="1" applyBorder="1" applyAlignment="1">
      <alignment horizontal="left" vertical="top" wrapText="1"/>
    </xf>
    <xf numFmtId="0" fontId="56" fillId="2" borderId="1" xfId="0" applyFont="1" applyFill="1" applyBorder="1" applyAlignment="1">
      <alignment vertical="top"/>
    </xf>
    <xf numFmtId="191" fontId="43" fillId="0" borderId="0" xfId="0" applyNumberFormat="1" applyFont="1" applyAlignment="1">
      <alignment vertical="top"/>
    </xf>
    <xf numFmtId="191" fontId="56" fillId="0" borderId="0" xfId="3" applyNumberFormat="1" applyFont="1" applyFill="1" applyAlignment="1">
      <alignment vertical="top" wrapText="1"/>
    </xf>
    <xf numFmtId="192" fontId="43" fillId="2" borderId="0" xfId="0" applyNumberFormat="1" applyFont="1" applyFill="1" applyAlignment="1">
      <alignment horizontal="left" vertical="top"/>
    </xf>
    <xf numFmtId="0" fontId="114" fillId="0" borderId="0" xfId="0" applyFont="1" applyFill="1" applyBorder="1" applyAlignment="1">
      <alignment horizontal="center" vertical="top"/>
    </xf>
    <xf numFmtId="0" fontId="115" fillId="2" borderId="0" xfId="0" applyFont="1" applyFill="1" applyBorder="1" applyAlignment="1">
      <alignment horizontal="center" vertical="top"/>
    </xf>
    <xf numFmtId="0" fontId="61" fillId="12" borderId="20" xfId="0" applyFont="1" applyFill="1" applyBorder="1" applyAlignment="1">
      <alignment horizontal="center" vertical="top" wrapText="1"/>
    </xf>
    <xf numFmtId="0" fontId="61" fillId="12" borderId="21" xfId="0" applyFont="1" applyFill="1" applyBorder="1" applyAlignment="1">
      <alignment vertical="top" wrapText="1"/>
    </xf>
    <xf numFmtId="0" fontId="61" fillId="12" borderId="22" xfId="0" applyFont="1" applyFill="1" applyBorder="1" applyAlignment="1">
      <alignment vertical="top" wrapText="1"/>
    </xf>
    <xf numFmtId="191" fontId="61" fillId="12" borderId="26" xfId="0" applyNumberFormat="1" applyFont="1" applyFill="1" applyBorder="1" applyAlignment="1">
      <alignment vertical="top" wrapText="1"/>
    </xf>
    <xf numFmtId="0" fontId="61" fillId="12" borderId="26" xfId="0" applyFont="1" applyFill="1" applyBorder="1" applyAlignment="1">
      <alignment vertical="top" wrapText="1"/>
    </xf>
    <xf numFmtId="191" fontId="61" fillId="12" borderId="29" xfId="0" applyNumberFormat="1" applyFont="1" applyFill="1" applyBorder="1" applyAlignment="1">
      <alignment vertical="top" wrapText="1"/>
    </xf>
    <xf numFmtId="0" fontId="61" fillId="12" borderId="29" xfId="0" applyFont="1" applyFill="1" applyBorder="1" applyAlignment="1">
      <alignment vertical="top" wrapText="1"/>
    </xf>
    <xf numFmtId="0" fontId="43" fillId="0" borderId="1" xfId="8" applyFont="1" applyBorder="1" applyAlignment="1">
      <alignment horizontal="center" vertical="top"/>
    </xf>
    <xf numFmtId="191" fontId="56" fillId="2" borderId="1" xfId="0" applyNumberFormat="1" applyFont="1" applyFill="1" applyBorder="1" applyAlignment="1">
      <alignment horizontal="left" vertical="top" wrapText="1"/>
    </xf>
    <xf numFmtId="188" fontId="43" fillId="2" borderId="1" xfId="9" applyNumberFormat="1" applyFont="1" applyFill="1" applyBorder="1" applyAlignment="1">
      <alignment horizontal="left" vertical="top" wrapText="1"/>
    </xf>
    <xf numFmtId="0" fontId="56" fillId="2" borderId="1" xfId="0" applyFont="1" applyFill="1" applyBorder="1" applyAlignment="1">
      <alignment horizontal="center" vertical="top"/>
    </xf>
    <xf numFmtId="192" fontId="56" fillId="2" borderId="1" xfId="9" applyNumberFormat="1" applyFont="1" applyFill="1" applyBorder="1" applyAlignment="1">
      <alignment vertical="top" wrapText="1"/>
    </xf>
    <xf numFmtId="0" fontId="60" fillId="2" borderId="1" xfId="0" applyFont="1" applyFill="1" applyBorder="1" applyAlignment="1">
      <alignment horizontal="left" vertical="top" wrapText="1"/>
    </xf>
    <xf numFmtId="0" fontId="116" fillId="2" borderId="1" xfId="0" applyFont="1" applyFill="1" applyBorder="1" applyAlignment="1">
      <alignment horizontal="center" vertical="top"/>
    </xf>
    <xf numFmtId="191" fontId="116" fillId="2" borderId="1" xfId="0" applyNumberFormat="1" applyFont="1" applyFill="1" applyBorder="1" applyAlignment="1">
      <alignment vertical="top"/>
    </xf>
    <xf numFmtId="191" fontId="43" fillId="2" borderId="1" xfId="0" applyNumberFormat="1" applyFont="1" applyFill="1" applyBorder="1" applyAlignment="1">
      <alignment horizontal="left" vertical="top" wrapText="1"/>
    </xf>
    <xf numFmtId="192" fontId="43" fillId="2" borderId="4" xfId="9" applyNumberFormat="1" applyFont="1" applyFill="1" applyBorder="1" applyAlignment="1">
      <alignment vertical="top"/>
    </xf>
    <xf numFmtId="0" fontId="116" fillId="2" borderId="4" xfId="0" applyFont="1" applyFill="1" applyBorder="1" applyAlignment="1">
      <alignment horizontal="center" vertical="top"/>
    </xf>
    <xf numFmtId="192" fontId="43" fillId="0" borderId="1" xfId="3" applyNumberFormat="1" applyFont="1" applyBorder="1" applyAlignment="1">
      <alignment horizontal="center" vertical="top"/>
    </xf>
    <xf numFmtId="187" fontId="43" fillId="0" borderId="1" xfId="3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191" fontId="56" fillId="0" borderId="0" xfId="0" applyNumberFormat="1" applyFont="1" applyAlignment="1">
      <alignment horizontal="left" vertical="top"/>
    </xf>
    <xf numFmtId="191" fontId="43" fillId="0" borderId="0" xfId="0" applyNumberFormat="1" applyFont="1" applyFill="1" applyBorder="1" applyAlignment="1">
      <alignment horizontal="center" vertical="top"/>
    </xf>
    <xf numFmtId="191" fontId="43" fillId="2" borderId="1" xfId="0" applyNumberFormat="1" applyFont="1" applyFill="1" applyBorder="1" applyAlignment="1">
      <alignment horizontal="center" vertical="top"/>
    </xf>
    <xf numFmtId="0" fontId="69" fillId="0" borderId="24" xfId="0" applyFont="1" applyBorder="1" applyAlignment="1">
      <alignment horizontal="center" vertical="top" wrapText="1"/>
    </xf>
    <xf numFmtId="0" fontId="69" fillId="0" borderId="7" xfId="0" applyFont="1" applyBorder="1" applyAlignment="1">
      <alignment vertical="top" wrapText="1"/>
    </xf>
    <xf numFmtId="0" fontId="69" fillId="0" borderId="6" xfId="0" applyFont="1" applyBorder="1" applyAlignment="1">
      <alignment vertical="top" wrapText="1"/>
    </xf>
    <xf numFmtId="0" fontId="117" fillId="0" borderId="26" xfId="0" applyFont="1" applyBorder="1" applyAlignment="1">
      <alignment vertical="top" wrapText="1"/>
    </xf>
    <xf numFmtId="0" fontId="117" fillId="0" borderId="26" xfId="0" applyFont="1" applyBorder="1" applyAlignment="1">
      <alignment horizontal="center" vertical="top" wrapText="1"/>
    </xf>
    <xf numFmtId="0" fontId="117" fillId="0" borderId="27" xfId="0" applyFont="1" applyBorder="1" applyAlignment="1">
      <alignment vertical="top" wrapText="1"/>
    </xf>
    <xf numFmtId="0" fontId="100" fillId="0" borderId="29" xfId="0" applyFont="1" applyBorder="1" applyAlignment="1">
      <alignment vertical="top" wrapText="1"/>
    </xf>
    <xf numFmtId="0" fontId="100" fillId="0" borderId="29" xfId="0" applyFont="1" applyBorder="1" applyAlignment="1">
      <alignment horizontal="center" vertical="top" wrapText="1"/>
    </xf>
    <xf numFmtId="0" fontId="100" fillId="0" borderId="30" xfId="0" applyFont="1" applyBorder="1" applyAlignment="1">
      <alignment vertical="top" wrapText="1"/>
    </xf>
    <xf numFmtId="0" fontId="58" fillId="0" borderId="1" xfId="0" applyFont="1" applyBorder="1" applyAlignment="1">
      <alignment horizontal="center" vertical="top" wrapText="1"/>
    </xf>
    <xf numFmtId="0" fontId="59" fillId="12" borderId="21" xfId="0" applyFont="1" applyFill="1" applyBorder="1" applyAlignment="1">
      <alignment horizontal="center" vertical="top" wrapText="1"/>
    </xf>
    <xf numFmtId="0" fontId="59" fillId="12" borderId="26" xfId="0" applyFont="1" applyFill="1" applyBorder="1" applyAlignment="1">
      <alignment horizontal="center" vertical="top" wrapText="1"/>
    </xf>
    <xf numFmtId="0" fontId="59" fillId="12" borderId="25" xfId="0" applyFont="1" applyFill="1" applyBorder="1" applyAlignment="1">
      <alignment horizontal="center" vertical="top" wrapText="1"/>
    </xf>
    <xf numFmtId="0" fontId="68" fillId="0" borderId="0" xfId="0" applyFont="1" applyAlignment="1">
      <alignment horizontal="center" vertical="center" wrapText="1"/>
    </xf>
    <xf numFmtId="0" fontId="59" fillId="0" borderId="18" xfId="0" applyFont="1" applyBorder="1" applyAlignment="1">
      <alignment horizontal="left" vertical="top" wrapText="1"/>
    </xf>
    <xf numFmtId="0" fontId="62" fillId="0" borderId="18" xfId="0" applyFont="1" applyBorder="1" applyAlignment="1">
      <alignment vertical="top" wrapText="1"/>
    </xf>
    <xf numFmtId="0" fontId="66" fillId="12" borderId="20" xfId="0" applyFont="1" applyFill="1" applyBorder="1" applyAlignment="1">
      <alignment horizontal="center" vertical="top" wrapText="1"/>
    </xf>
    <xf numFmtId="0" fontId="62" fillId="12" borderId="21" xfId="0" applyFont="1" applyFill="1" applyBorder="1" applyAlignment="1">
      <alignment vertical="top" wrapText="1"/>
    </xf>
    <xf numFmtId="0" fontId="62" fillId="12" borderId="22" xfId="0" applyFont="1" applyFill="1" applyBorder="1" applyAlignment="1">
      <alignment vertical="top" wrapText="1"/>
    </xf>
    <xf numFmtId="0" fontId="62" fillId="0" borderId="5" xfId="0" applyFont="1" applyBorder="1" applyAlignment="1">
      <alignment vertical="top" wrapText="1"/>
    </xf>
    <xf numFmtId="0" fontId="62" fillId="0" borderId="7" xfId="0" applyFont="1" applyBorder="1" applyAlignment="1">
      <alignment vertical="top" wrapText="1"/>
    </xf>
    <xf numFmtId="191" fontId="62" fillId="10" borderId="4" xfId="0" applyNumberFormat="1" applyFont="1" applyFill="1" applyBorder="1" applyAlignment="1">
      <alignment vertical="top" wrapText="1"/>
    </xf>
    <xf numFmtId="0" fontId="66" fillId="12" borderId="25" xfId="0" applyFont="1" applyFill="1" applyBorder="1" applyAlignment="1">
      <alignment horizontal="center" vertical="top" wrapText="1"/>
    </xf>
    <xf numFmtId="191" fontId="62" fillId="12" borderId="26" xfId="0" applyNumberFormat="1" applyFont="1" applyFill="1" applyBorder="1" applyAlignment="1">
      <alignment vertical="top" wrapText="1"/>
    </xf>
    <xf numFmtId="0" fontId="62" fillId="12" borderId="26" xfId="0" applyFont="1" applyFill="1" applyBorder="1" applyAlignment="1">
      <alignment vertical="top" wrapText="1"/>
    </xf>
    <xf numFmtId="0" fontId="63" fillId="0" borderId="26" xfId="0" applyFont="1" applyBorder="1" applyAlignment="1">
      <alignment vertical="top" wrapText="1"/>
    </xf>
    <xf numFmtId="0" fontId="63" fillId="0" borderId="33" xfId="0" applyFont="1" applyBorder="1" applyAlignment="1">
      <alignment vertical="top" wrapText="1"/>
    </xf>
    <xf numFmtId="191" fontId="62" fillId="10" borderId="2" xfId="0" applyNumberFormat="1" applyFont="1" applyFill="1" applyBorder="1" applyAlignment="1">
      <alignment vertical="top" wrapText="1"/>
    </xf>
    <xf numFmtId="0" fontId="66" fillId="0" borderId="28" xfId="0" applyFont="1" applyBorder="1" applyAlignment="1">
      <alignment horizontal="center" vertical="top" wrapText="1"/>
    </xf>
    <xf numFmtId="191" fontId="62" fillId="12" borderId="29" xfId="0" applyNumberFormat="1" applyFont="1" applyFill="1" applyBorder="1" applyAlignment="1">
      <alignment vertical="top" wrapText="1"/>
    </xf>
    <xf numFmtId="0" fontId="62" fillId="12" borderId="29" xfId="0" applyFont="1" applyFill="1" applyBorder="1" applyAlignment="1">
      <alignment vertical="top" wrapText="1"/>
    </xf>
    <xf numFmtId="0" fontId="63" fillId="0" borderId="34" xfId="0" applyFont="1" applyBorder="1" applyAlignment="1">
      <alignment vertical="top" wrapText="1"/>
    </xf>
    <xf numFmtId="191" fontId="62" fillId="10" borderId="3" xfId="0" applyNumberFormat="1" applyFont="1" applyFill="1" applyBorder="1" applyAlignment="1">
      <alignment vertical="top" wrapText="1"/>
    </xf>
    <xf numFmtId="191" fontId="62" fillId="0" borderId="1" xfId="0" applyNumberFormat="1" applyFont="1" applyBorder="1" applyAlignment="1">
      <alignment vertical="top" wrapText="1"/>
    </xf>
    <xf numFmtId="192" fontId="62" fillId="0" borderId="1" xfId="0" applyNumberFormat="1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2" fillId="0" borderId="35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0" fontId="106" fillId="0" borderId="0" xfId="0" applyFont="1" applyAlignment="1">
      <alignment vertical="top" wrapText="1"/>
    </xf>
    <xf numFmtId="191" fontId="58" fillId="0" borderId="0" xfId="0" applyNumberFormat="1" applyFont="1" applyAlignment="1">
      <alignment vertical="top" wrapText="1"/>
    </xf>
    <xf numFmtId="188" fontId="58" fillId="0" borderId="0" xfId="3" applyNumberFormat="1" applyFont="1" applyBorder="1" applyAlignment="1">
      <alignment vertical="top" wrapText="1"/>
    </xf>
    <xf numFmtId="191" fontId="58" fillId="0" borderId="0" xfId="3" applyNumberFormat="1" applyFont="1" applyBorder="1" applyAlignment="1">
      <alignment vertical="top" wrapText="1"/>
    </xf>
    <xf numFmtId="192" fontId="62" fillId="0" borderId="0" xfId="3" applyNumberFormat="1" applyFont="1" applyBorder="1" applyAlignment="1">
      <alignment vertical="top" wrapText="1"/>
    </xf>
    <xf numFmtId="188" fontId="62" fillId="0" borderId="0" xfId="3" applyNumberFormat="1" applyFont="1" applyBorder="1" applyAlignment="1">
      <alignment vertical="top" wrapText="1"/>
    </xf>
    <xf numFmtId="188" fontId="58" fillId="0" borderId="0" xfId="3" applyNumberFormat="1" applyFont="1" applyAlignment="1">
      <alignment vertical="top" wrapText="1"/>
    </xf>
    <xf numFmtId="191" fontId="58" fillId="0" borderId="0" xfId="3" applyNumberFormat="1" applyFont="1" applyAlignment="1">
      <alignment vertical="top" wrapText="1"/>
    </xf>
    <xf numFmtId="192" fontId="62" fillId="0" borderId="0" xfId="3" applyNumberFormat="1" applyFont="1" applyAlignment="1">
      <alignment vertical="top" wrapText="1"/>
    </xf>
    <xf numFmtId="188" fontId="62" fillId="0" borderId="0" xfId="3" applyNumberFormat="1" applyFont="1" applyAlignment="1">
      <alignment vertical="top" wrapText="1"/>
    </xf>
    <xf numFmtId="0" fontId="118" fillId="0" borderId="0" xfId="0" applyFont="1" applyAlignment="1">
      <alignment horizontal="center" vertical="top"/>
    </xf>
    <xf numFmtId="0" fontId="119" fillId="0" borderId="0" xfId="0" applyFont="1" applyAlignment="1">
      <alignment horizontal="left" vertical="top"/>
    </xf>
    <xf numFmtId="0" fontId="119" fillId="0" borderId="0" xfId="0" applyFont="1" applyAlignment="1">
      <alignment vertical="top"/>
    </xf>
    <xf numFmtId="191" fontId="58" fillId="9" borderId="1" xfId="0" applyNumberFormat="1" applyFont="1" applyFill="1" applyBorder="1" applyAlignment="1">
      <alignment horizontal="left" vertical="top" wrapText="1"/>
    </xf>
    <xf numFmtId="192" fontId="58" fillId="2" borderId="1" xfId="0" applyNumberFormat="1" applyFont="1" applyFill="1" applyBorder="1" applyAlignment="1">
      <alignment horizontal="center" vertical="top" wrapText="1"/>
    </xf>
    <xf numFmtId="0" fontId="58" fillId="2" borderId="1" xfId="9" applyNumberFormat="1" applyFont="1" applyFill="1" applyBorder="1" applyAlignment="1">
      <alignment horizontal="center" vertical="top"/>
    </xf>
    <xf numFmtId="0" fontId="58" fillId="2" borderId="7" xfId="0" applyFont="1" applyFill="1" applyBorder="1" applyAlignment="1">
      <alignment vertical="top"/>
    </xf>
    <xf numFmtId="191" fontId="90" fillId="2" borderId="1" xfId="0" applyNumberFormat="1" applyFont="1" applyFill="1" applyBorder="1" applyAlignment="1">
      <alignment vertical="top"/>
    </xf>
    <xf numFmtId="191" fontId="63" fillId="2" borderId="1" xfId="0" applyNumberFormat="1" applyFont="1" applyFill="1" applyBorder="1" applyAlignment="1">
      <alignment vertical="top"/>
    </xf>
    <xf numFmtId="0" fontId="57" fillId="2" borderId="1" xfId="0" applyFont="1" applyFill="1" applyBorder="1" applyAlignment="1">
      <alignment vertical="top"/>
    </xf>
    <xf numFmtId="191" fontId="63" fillId="2" borderId="1" xfId="0" applyNumberFormat="1" applyFont="1" applyFill="1" applyBorder="1" applyAlignment="1">
      <alignment vertical="top" wrapText="1"/>
    </xf>
    <xf numFmtId="0" fontId="15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vertical="top" wrapText="1"/>
    </xf>
    <xf numFmtId="3" fontId="15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/>
    </xf>
    <xf numFmtId="0" fontId="116" fillId="0" borderId="1" xfId="8" applyNumberFormat="1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188" fontId="15" fillId="0" borderId="0" xfId="3" applyNumberFormat="1" applyFont="1" applyBorder="1" applyAlignment="1">
      <alignment vertical="top"/>
    </xf>
    <xf numFmtId="0" fontId="120" fillId="0" borderId="0" xfId="0" applyFont="1" applyAlignment="1">
      <alignment vertical="top"/>
    </xf>
    <xf numFmtId="188" fontId="15" fillId="0" borderId="0" xfId="3" applyNumberFormat="1" applyFont="1" applyAlignment="1">
      <alignment vertical="top"/>
    </xf>
    <xf numFmtId="188" fontId="68" fillId="0" borderId="0" xfId="3" applyNumberFormat="1" applyFont="1" applyAlignment="1">
      <alignment vertical="top"/>
    </xf>
    <xf numFmtId="0" fontId="68" fillId="0" borderId="0" xfId="0" applyFont="1" applyAlignment="1">
      <alignment horizontal="left" vertical="top"/>
    </xf>
    <xf numFmtId="0" fontId="121" fillId="2" borderId="0" xfId="0" applyFont="1" applyFill="1" applyAlignment="1">
      <alignment vertical="top"/>
    </xf>
    <xf numFmtId="0" fontId="61" fillId="0" borderId="0" xfId="0" applyFont="1" applyAlignment="1">
      <alignment horizontal="center" vertical="top"/>
    </xf>
    <xf numFmtId="0" fontId="94" fillId="0" borderId="1" xfId="0" applyFont="1" applyBorder="1" applyAlignment="1">
      <alignment horizontal="center" vertical="top" wrapText="1"/>
    </xf>
    <xf numFmtId="0" fontId="122" fillId="0" borderId="0" xfId="0" applyFont="1"/>
    <xf numFmtId="0" fontId="76" fillId="0" borderId="0" xfId="0" applyFont="1" applyAlignment="1">
      <alignment vertical="top"/>
    </xf>
    <xf numFmtId="191" fontId="123" fillId="2" borderId="1" xfId="0" applyNumberFormat="1" applyFont="1" applyFill="1" applyBorder="1" applyAlignment="1">
      <alignment horizontal="left" vertical="top" wrapText="1"/>
    </xf>
    <xf numFmtId="0" fontId="124" fillId="0" borderId="0" xfId="0" applyFont="1"/>
    <xf numFmtId="0" fontId="125" fillId="0" borderId="0" xfId="0" applyFont="1" applyAlignment="1">
      <alignment vertical="top"/>
    </xf>
    <xf numFmtId="0" fontId="126" fillId="0" borderId="0" xfId="0" applyFont="1" applyBorder="1" applyAlignment="1">
      <alignment vertical="top"/>
    </xf>
    <xf numFmtId="0" fontId="127" fillId="2" borderId="1" xfId="0" applyFont="1" applyFill="1" applyBorder="1" applyAlignment="1">
      <alignment vertical="top" wrapText="1"/>
    </xf>
    <xf numFmtId="0" fontId="129" fillId="2" borderId="1" xfId="9" applyNumberFormat="1" applyFont="1" applyFill="1" applyBorder="1" applyAlignment="1">
      <alignment horizontal="left" vertical="top" wrapText="1"/>
    </xf>
    <xf numFmtId="0" fontId="130" fillId="2" borderId="1" xfId="0" applyFont="1" applyFill="1" applyBorder="1" applyAlignment="1">
      <alignment vertical="top" wrapText="1"/>
    </xf>
    <xf numFmtId="0" fontId="130" fillId="2" borderId="1" xfId="0" applyFont="1" applyFill="1" applyBorder="1" applyAlignment="1">
      <alignment horizontal="left" vertical="top" wrapText="1"/>
    </xf>
    <xf numFmtId="0" fontId="131" fillId="2" borderId="1" xfId="0" applyFont="1" applyFill="1" applyBorder="1" applyAlignment="1">
      <alignment vertical="top" wrapText="1"/>
    </xf>
    <xf numFmtId="0" fontId="129" fillId="2" borderId="1" xfId="0" applyFont="1" applyFill="1" applyBorder="1" applyAlignment="1">
      <alignment horizontal="left" vertical="top" wrapText="1"/>
    </xf>
    <xf numFmtId="0" fontId="129" fillId="2" borderId="1" xfId="0" applyFont="1" applyFill="1" applyBorder="1" applyAlignment="1">
      <alignment vertical="top" wrapText="1"/>
    </xf>
    <xf numFmtId="0" fontId="109" fillId="0" borderId="0" xfId="0" applyFont="1" applyAlignment="1">
      <alignment vertical="center" readingOrder="1"/>
    </xf>
    <xf numFmtId="0" fontId="133" fillId="0" borderId="0" xfId="0" applyFont="1"/>
    <xf numFmtId="0" fontId="109" fillId="0" borderId="0" xfId="0" applyFont="1" applyAlignment="1">
      <alignment horizontal="left" vertical="center" readingOrder="1"/>
    </xf>
    <xf numFmtId="0" fontId="109" fillId="0" borderId="0" xfId="0" applyFont="1" applyAlignment="1">
      <alignment vertical="top"/>
    </xf>
    <xf numFmtId="191" fontId="76" fillId="0" borderId="0" xfId="0" applyNumberFormat="1" applyFont="1" applyAlignment="1">
      <alignment horizontal="left" vertical="top"/>
    </xf>
    <xf numFmtId="191" fontId="76" fillId="0" borderId="0" xfId="3" applyNumberFormat="1" applyFont="1" applyFill="1" applyAlignment="1">
      <alignment vertical="top" wrapText="1"/>
    </xf>
    <xf numFmtId="192" fontId="71" fillId="2" borderId="0" xfId="0" applyNumberFormat="1" applyFont="1" applyFill="1" applyAlignment="1">
      <alignment horizontal="center" vertical="top"/>
    </xf>
    <xf numFmtId="191" fontId="72" fillId="12" borderId="26" xfId="0" applyNumberFormat="1" applyFont="1" applyFill="1" applyBorder="1" applyAlignment="1">
      <alignment horizontal="left" vertical="top" wrapText="1"/>
    </xf>
    <xf numFmtId="191" fontId="72" fillId="12" borderId="26" xfId="0" applyNumberFormat="1" applyFont="1" applyFill="1" applyBorder="1" applyAlignment="1">
      <alignment vertical="top" wrapText="1"/>
    </xf>
    <xf numFmtId="191" fontId="72" fillId="12" borderId="29" xfId="0" applyNumberFormat="1" applyFont="1" applyFill="1" applyBorder="1" applyAlignment="1">
      <alignment horizontal="left" vertical="top" wrapText="1"/>
    </xf>
    <xf numFmtId="191" fontId="72" fillId="12" borderId="29" xfId="0" applyNumberFormat="1" applyFont="1" applyFill="1" applyBorder="1" applyAlignment="1">
      <alignment vertical="top" wrapText="1"/>
    </xf>
    <xf numFmtId="191" fontId="71" fillId="2" borderId="1" xfId="0" applyNumberFormat="1" applyFont="1" applyFill="1" applyBorder="1" applyAlignment="1">
      <alignment horizontal="left" vertical="top" wrapText="1"/>
    </xf>
    <xf numFmtId="0" fontId="64" fillId="0" borderId="29" xfId="0" applyFont="1" applyBorder="1" applyAlignment="1">
      <alignment vertical="top" wrapText="1"/>
    </xf>
    <xf numFmtId="0" fontId="64" fillId="0" borderId="29" xfId="0" applyFont="1" applyBorder="1" applyAlignment="1">
      <alignment horizontal="center" vertical="top" wrapText="1"/>
    </xf>
    <xf numFmtId="0" fontId="64" fillId="0" borderId="30" xfId="0" applyFont="1" applyBorder="1" applyAlignment="1">
      <alignment vertical="top" wrapText="1"/>
    </xf>
    <xf numFmtId="0" fontId="61" fillId="0" borderId="18" xfId="0" applyFont="1" applyBorder="1" applyAlignment="1">
      <alignment vertical="top"/>
    </xf>
    <xf numFmtId="192" fontId="43" fillId="2" borderId="18" xfId="0" applyNumberFormat="1" applyFont="1" applyFill="1" applyBorder="1" applyAlignment="1">
      <alignment vertical="top" wrapText="1"/>
    </xf>
    <xf numFmtId="192" fontId="43" fillId="2" borderId="18" xfId="0" applyNumberFormat="1" applyFont="1" applyFill="1" applyBorder="1" applyAlignment="1">
      <alignment horizontal="left" vertical="center"/>
    </xf>
    <xf numFmtId="0" fontId="43" fillId="2" borderId="18" xfId="0" applyFont="1" applyFill="1" applyBorder="1" applyAlignment="1">
      <alignment horizontal="center" vertical="top"/>
    </xf>
    <xf numFmtId="0" fontId="104" fillId="0" borderId="1" xfId="0" applyFont="1" applyBorder="1" applyAlignment="1">
      <alignment horizontal="center" vertical="top" wrapText="1"/>
    </xf>
    <xf numFmtId="188" fontId="82" fillId="0" borderId="1" xfId="3" applyNumberFormat="1" applyFont="1" applyBorder="1"/>
    <xf numFmtId="188" fontId="94" fillId="0" borderId="1" xfId="3" applyNumberFormat="1" applyFont="1" applyFill="1" applyBorder="1" applyAlignment="1">
      <alignment horizontal="left" vertical="top" wrapText="1"/>
    </xf>
    <xf numFmtId="188" fontId="95" fillId="0" borderId="1" xfId="3" applyNumberFormat="1" applyFont="1" applyBorder="1" applyAlignment="1">
      <alignment vertical="top"/>
    </xf>
    <xf numFmtId="190" fontId="58" fillId="0" borderId="1" xfId="3" applyNumberFormat="1" applyFont="1" applyFill="1" applyBorder="1" applyAlignment="1">
      <alignment horizontal="center" vertical="top" wrapText="1"/>
    </xf>
    <xf numFmtId="194" fontId="108" fillId="2" borderId="1" xfId="0" applyNumberFormat="1" applyFont="1" applyFill="1" applyBorder="1" applyAlignment="1">
      <alignment vertical="top" wrapText="1"/>
    </xf>
    <xf numFmtId="17" fontId="111" fillId="0" borderId="1" xfId="8" applyNumberFormat="1" applyFont="1" applyBorder="1" applyAlignment="1">
      <alignment vertical="top" wrapText="1"/>
    </xf>
    <xf numFmtId="188" fontId="51" fillId="0" borderId="0" xfId="0" applyNumberFormat="1" applyFont="1" applyAlignment="1">
      <alignment horizontal="center"/>
    </xf>
    <xf numFmtId="190" fontId="43" fillId="2" borderId="1" xfId="0" applyNumberFormat="1" applyFont="1" applyFill="1" applyBorder="1" applyAlignment="1">
      <alignment vertical="top" wrapText="1"/>
    </xf>
    <xf numFmtId="191" fontId="108" fillId="0" borderId="1" xfId="8" applyNumberFormat="1" applyFont="1" applyBorder="1" applyAlignment="1">
      <alignment vertical="top" wrapText="1"/>
    </xf>
    <xf numFmtId="190" fontId="58" fillId="2" borderId="1" xfId="0" applyNumberFormat="1" applyFont="1" applyFill="1" applyBorder="1" applyAlignment="1">
      <alignment vertical="top" wrapText="1"/>
    </xf>
    <xf numFmtId="194" fontId="62" fillId="2" borderId="1" xfId="0" applyNumberFormat="1" applyFont="1" applyFill="1" applyBorder="1" applyAlignment="1">
      <alignment vertical="top" wrapText="1"/>
    </xf>
    <xf numFmtId="194" fontId="65" fillId="2" borderId="1" xfId="0" applyNumberFormat="1" applyFont="1" applyFill="1" applyBorder="1" applyAlignment="1">
      <alignment vertical="top" wrapText="1"/>
    </xf>
    <xf numFmtId="194" fontId="43" fillId="2" borderId="1" xfId="0" applyNumberFormat="1" applyFont="1" applyFill="1" applyBorder="1" applyAlignment="1">
      <alignment vertical="top" wrapText="1"/>
    </xf>
    <xf numFmtId="190" fontId="43" fillId="2" borderId="0" xfId="0" applyNumberFormat="1" applyFont="1" applyFill="1" applyAlignment="1">
      <alignment vertical="top" wrapText="1"/>
    </xf>
    <xf numFmtId="190" fontId="59" fillId="2" borderId="1" xfId="0" applyNumberFormat="1" applyFont="1" applyFill="1" applyBorder="1" applyAlignment="1">
      <alignment vertical="top" wrapText="1"/>
    </xf>
    <xf numFmtId="188" fontId="61" fillId="0" borderId="0" xfId="0" applyNumberFormat="1" applyFont="1" applyAlignment="1">
      <alignment vertical="top"/>
    </xf>
    <xf numFmtId="0" fontId="43" fillId="0" borderId="0" xfId="0" applyFont="1" applyBorder="1" applyAlignment="1">
      <alignment vertical="top"/>
    </xf>
    <xf numFmtId="0" fontId="43" fillId="0" borderId="4" xfId="0" applyFont="1" applyBorder="1" applyAlignment="1">
      <alignment horizontal="center" vertical="top"/>
    </xf>
    <xf numFmtId="0" fontId="127" fillId="0" borderId="4" xfId="0" applyFont="1" applyBorder="1" applyAlignment="1">
      <alignment vertical="top" wrapText="1"/>
    </xf>
    <xf numFmtId="0" fontId="129" fillId="0" borderId="4" xfId="0" applyFont="1" applyBorder="1" applyAlignment="1">
      <alignment vertical="top" wrapText="1"/>
    </xf>
    <xf numFmtId="191" fontId="71" fillId="0" borderId="4" xfId="0" applyNumberFormat="1" applyFont="1" applyBorder="1" applyAlignment="1">
      <alignment horizontal="left" vertical="top"/>
    </xf>
    <xf numFmtId="191" fontId="71" fillId="2" borderId="4" xfId="0" applyNumberFormat="1" applyFont="1" applyFill="1" applyBorder="1" applyAlignment="1">
      <alignment horizontal="left" vertical="top" wrapText="1"/>
    </xf>
    <xf numFmtId="0" fontId="71" fillId="0" borderId="4" xfId="0" applyFont="1" applyBorder="1" applyAlignment="1">
      <alignment vertical="top"/>
    </xf>
    <xf numFmtId="0" fontId="43" fillId="0" borderId="4" xfId="0" applyFont="1" applyBorder="1" applyAlignment="1">
      <alignment vertical="top" wrapText="1"/>
    </xf>
    <xf numFmtId="187" fontId="43" fillId="0" borderId="4" xfId="3" applyFont="1" applyBorder="1" applyAlignment="1">
      <alignment horizontal="center" vertical="top"/>
    </xf>
    <xf numFmtId="0" fontId="43" fillId="0" borderId="4" xfId="0" applyFont="1" applyBorder="1" applyAlignment="1">
      <alignment vertical="top"/>
    </xf>
    <xf numFmtId="0" fontId="43" fillId="0" borderId="4" xfId="8" applyFont="1" applyBorder="1" applyAlignment="1">
      <alignment horizontal="center" vertical="top"/>
    </xf>
    <xf numFmtId="191" fontId="43" fillId="2" borderId="4" xfId="0" applyNumberFormat="1" applyFont="1" applyFill="1" applyBorder="1" applyAlignment="1">
      <alignment horizontal="center" vertical="top"/>
    </xf>
    <xf numFmtId="0" fontId="56" fillId="0" borderId="4" xfId="0" applyFont="1" applyBorder="1" applyAlignment="1">
      <alignment vertical="top"/>
    </xf>
    <xf numFmtId="0" fontId="59" fillId="2" borderId="0" xfId="0" applyFont="1" applyFill="1" applyAlignment="1">
      <alignment vertical="top"/>
    </xf>
    <xf numFmtId="0" fontId="67" fillId="2" borderId="1" xfId="0" applyFont="1" applyFill="1" applyBorder="1" applyAlignment="1">
      <alignment horizontal="left" vertical="top" wrapText="1"/>
    </xf>
    <xf numFmtId="0" fontId="61" fillId="2" borderId="0" xfId="0" applyFont="1" applyFill="1" applyAlignment="1">
      <alignment horizontal="center" vertical="top"/>
    </xf>
    <xf numFmtId="0" fontId="127" fillId="12" borderId="21" xfId="0" applyFont="1" applyFill="1" applyBorder="1" applyAlignment="1">
      <alignment horizontal="center" vertical="top" wrapText="1"/>
    </xf>
    <xf numFmtId="0" fontId="127" fillId="12" borderId="26" xfId="0" applyFont="1" applyFill="1" applyBorder="1" applyAlignment="1">
      <alignment horizontal="center" vertical="top" wrapText="1"/>
    </xf>
    <xf numFmtId="0" fontId="127" fillId="12" borderId="29" xfId="0" applyFont="1" applyFill="1" applyBorder="1" applyAlignment="1">
      <alignment horizontal="center" vertical="top" wrapText="1"/>
    </xf>
    <xf numFmtId="192" fontId="72" fillId="12" borderId="21" xfId="0" applyNumberFormat="1" applyFont="1" applyFill="1" applyBorder="1" applyAlignment="1">
      <alignment horizontal="center" vertical="top" wrapText="1"/>
    </xf>
    <xf numFmtId="192" fontId="72" fillId="12" borderId="26" xfId="0" applyNumberFormat="1" applyFont="1" applyFill="1" applyBorder="1" applyAlignment="1">
      <alignment horizontal="center" vertical="top" wrapText="1"/>
    </xf>
    <xf numFmtId="192" fontId="72" fillId="12" borderId="29" xfId="0" applyNumberFormat="1" applyFont="1" applyFill="1" applyBorder="1" applyAlignment="1">
      <alignment horizontal="center" vertical="top" wrapText="1"/>
    </xf>
    <xf numFmtId="0" fontId="134" fillId="0" borderId="5" xfId="0" applyFont="1" applyBorder="1" applyAlignment="1">
      <alignment horizontal="center" vertical="top" wrapText="1"/>
    </xf>
    <xf numFmtId="0" fontId="134" fillId="0" borderId="7" xfId="0" applyFont="1" applyBorder="1" applyAlignment="1">
      <alignment horizontal="center" vertical="top" wrapText="1"/>
    </xf>
    <xf numFmtId="0" fontId="134" fillId="0" borderId="23" xfId="0" applyFont="1" applyBorder="1" applyAlignment="1">
      <alignment horizontal="center" vertical="top" wrapText="1"/>
    </xf>
    <xf numFmtId="191" fontId="72" fillId="12" borderId="22" xfId="0" applyNumberFormat="1" applyFont="1" applyFill="1" applyBorder="1" applyAlignment="1">
      <alignment horizontal="center" vertical="top" wrapText="1"/>
    </xf>
    <xf numFmtId="191" fontId="72" fillId="12" borderId="31" xfId="0" applyNumberFormat="1" applyFont="1" applyFill="1" applyBorder="1" applyAlignment="1">
      <alignment horizontal="center" vertical="top" wrapText="1"/>
    </xf>
    <xf numFmtId="0" fontId="134" fillId="0" borderId="24" xfId="0" applyFont="1" applyBorder="1" applyAlignment="1">
      <alignment horizontal="center" vertical="top" wrapText="1"/>
    </xf>
    <xf numFmtId="0" fontId="134" fillId="0" borderId="6" xfId="0" applyFont="1" applyBorder="1" applyAlignment="1">
      <alignment horizontal="center" vertical="top" wrapText="1"/>
    </xf>
    <xf numFmtId="0" fontId="59" fillId="12" borderId="22" xfId="0" applyFont="1" applyFill="1" applyBorder="1" applyAlignment="1">
      <alignment horizontal="center" vertical="top" wrapText="1"/>
    </xf>
    <xf numFmtId="0" fontId="59" fillId="12" borderId="33" xfId="0" applyFont="1" applyFill="1" applyBorder="1" applyAlignment="1">
      <alignment horizontal="center" vertical="top" wrapText="1"/>
    </xf>
    <xf numFmtId="0" fontId="59" fillId="12" borderId="34" xfId="0" applyFont="1" applyFill="1" applyBorder="1" applyAlignment="1">
      <alignment horizontal="center" vertical="top" wrapText="1"/>
    </xf>
    <xf numFmtId="192" fontId="74" fillId="0" borderId="4" xfId="3" applyNumberFormat="1" applyFont="1" applyBorder="1" applyAlignment="1">
      <alignment horizontal="center" vertical="top"/>
    </xf>
    <xf numFmtId="0" fontId="94" fillId="0" borderId="0" xfId="0" applyFont="1" applyBorder="1" applyAlignment="1">
      <alignment vertical="top"/>
    </xf>
    <xf numFmtId="191" fontId="95" fillId="0" borderId="14" xfId="0" applyNumberFormat="1" applyFont="1" applyBorder="1" applyAlignment="1">
      <alignment vertical="center" wrapText="1"/>
    </xf>
    <xf numFmtId="191" fontId="95" fillId="0" borderId="10" xfId="0" applyNumberFormat="1" applyFont="1" applyBorder="1" applyAlignment="1">
      <alignment horizontal="center" vertical="center" wrapText="1"/>
    </xf>
    <xf numFmtId="0" fontId="61" fillId="2" borderId="0" xfId="0" applyFont="1" applyFill="1" applyAlignment="1">
      <alignment vertical="top" wrapText="1"/>
    </xf>
    <xf numFmtId="0" fontId="125" fillId="0" borderId="0" xfId="0" applyFont="1" applyAlignment="1">
      <alignment vertical="top" wrapText="1"/>
    </xf>
    <xf numFmtId="0" fontId="127" fillId="12" borderId="21" xfId="0" applyFont="1" applyFill="1" applyBorder="1" applyAlignment="1">
      <alignment vertical="top" wrapText="1"/>
    </xf>
    <xf numFmtId="0" fontId="127" fillId="12" borderId="26" xfId="0" applyFont="1" applyFill="1" applyBorder="1" applyAlignment="1">
      <alignment vertical="top" wrapText="1"/>
    </xf>
    <xf numFmtId="0" fontId="127" fillId="12" borderId="29" xfId="0" applyFont="1" applyFill="1" applyBorder="1" applyAlignment="1">
      <alignment vertical="top" wrapText="1"/>
    </xf>
    <xf numFmtId="191" fontId="130" fillId="2" borderId="1" xfId="0" applyNumberFormat="1" applyFont="1" applyFill="1" applyBorder="1" applyAlignment="1">
      <alignment vertical="top" wrapText="1"/>
    </xf>
    <xf numFmtId="0" fontId="124" fillId="0" borderId="0" xfId="0" applyFont="1" applyAlignment="1">
      <alignment vertical="top" wrapText="1"/>
    </xf>
    <xf numFmtId="0" fontId="69" fillId="0" borderId="5" xfId="0" applyFont="1" applyBorder="1" applyAlignment="1">
      <alignment horizontal="center" vertical="top" wrapText="1"/>
    </xf>
    <xf numFmtId="0" fontId="69" fillId="0" borderId="7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192" fontId="61" fillId="12" borderId="21" xfId="0" applyNumberFormat="1" applyFont="1" applyFill="1" applyBorder="1" applyAlignment="1">
      <alignment horizontal="center" vertical="top" wrapText="1"/>
    </xf>
    <xf numFmtId="192" fontId="61" fillId="12" borderId="26" xfId="0" applyNumberFormat="1" applyFont="1" applyFill="1" applyBorder="1" applyAlignment="1">
      <alignment horizontal="center" vertical="top" wrapText="1"/>
    </xf>
    <xf numFmtId="192" fontId="61" fillId="12" borderId="29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95" fillId="0" borderId="0" xfId="0" applyFont="1" applyBorder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94" fillId="0" borderId="1" xfId="8" applyFont="1" applyBorder="1" applyAlignment="1">
      <alignment vertical="top" wrapText="1"/>
    </xf>
    <xf numFmtId="0" fontId="14" fillId="0" borderId="1" xfId="8" applyFont="1" applyBorder="1" applyAlignment="1">
      <alignment vertical="top" wrapText="1"/>
    </xf>
    <xf numFmtId="0" fontId="94" fillId="2" borderId="1" xfId="0" applyFont="1" applyFill="1" applyBorder="1" applyAlignment="1">
      <alignment vertical="top" wrapText="1"/>
    </xf>
    <xf numFmtId="0" fontId="94" fillId="12" borderId="21" xfId="0" applyFont="1" applyFill="1" applyBorder="1" applyAlignment="1">
      <alignment vertical="top" wrapText="1"/>
    </xf>
    <xf numFmtId="0" fontId="94" fillId="12" borderId="26" xfId="0" applyFont="1" applyFill="1" applyBorder="1" applyAlignment="1">
      <alignment vertical="top" wrapText="1"/>
    </xf>
    <xf numFmtId="0" fontId="94" fillId="12" borderId="29" xfId="0" applyFont="1" applyFill="1" applyBorder="1" applyAlignment="1">
      <alignment vertical="top" wrapText="1"/>
    </xf>
    <xf numFmtId="191" fontId="89" fillId="2" borderId="1" xfId="0" applyNumberFormat="1" applyFont="1" applyFill="1" applyBorder="1" applyAlignment="1">
      <alignment vertical="top" wrapText="1"/>
    </xf>
    <xf numFmtId="190" fontId="136" fillId="2" borderId="1" xfId="0" applyNumberFormat="1" applyFont="1" applyFill="1" applyBorder="1" applyAlignment="1">
      <alignment vertical="top" wrapText="1"/>
    </xf>
    <xf numFmtId="191" fontId="89" fillId="0" borderId="1" xfId="8" applyNumberFormat="1" applyFont="1" applyBorder="1" applyAlignment="1">
      <alignment vertical="top" wrapText="1"/>
    </xf>
    <xf numFmtId="194" fontId="89" fillId="2" borderId="1" xfId="0" applyNumberFormat="1" applyFont="1" applyFill="1" applyBorder="1" applyAlignment="1">
      <alignment vertical="top" wrapText="1"/>
    </xf>
    <xf numFmtId="17" fontId="137" fillId="0" borderId="1" xfId="8" applyNumberFormat="1" applyFont="1" applyBorder="1" applyAlignment="1">
      <alignment vertical="top" wrapText="1"/>
    </xf>
    <xf numFmtId="190" fontId="58" fillId="0" borderId="0" xfId="0" applyNumberFormat="1" applyFont="1"/>
    <xf numFmtId="190" fontId="58" fillId="0" borderId="0" xfId="3" applyNumberFormat="1" applyFont="1" applyAlignment="1">
      <alignment horizontal="left" vertical="top" wrapText="1"/>
    </xf>
    <xf numFmtId="190" fontId="58" fillId="0" borderId="0" xfId="0" applyNumberFormat="1" applyFont="1" applyAlignment="1">
      <alignment vertical="top" wrapText="1"/>
    </xf>
    <xf numFmtId="0" fontId="17" fillId="2" borderId="1" xfId="0" applyFont="1" applyFill="1" applyBorder="1" applyAlignment="1">
      <alignment horizontal="left" vertical="top" wrapText="1"/>
    </xf>
    <xf numFmtId="0" fontId="94" fillId="12" borderId="21" xfId="0" applyFont="1" applyFill="1" applyBorder="1" applyAlignment="1">
      <alignment horizontal="center" vertical="top" wrapText="1"/>
    </xf>
    <xf numFmtId="0" fontId="94" fillId="12" borderId="26" xfId="0" applyFont="1" applyFill="1" applyBorder="1" applyAlignment="1">
      <alignment horizontal="center" vertical="top" wrapText="1"/>
    </xf>
    <xf numFmtId="0" fontId="94" fillId="12" borderId="29" xfId="0" applyFont="1" applyFill="1" applyBorder="1" applyAlignment="1">
      <alignment horizontal="center" vertical="top" wrapText="1"/>
    </xf>
    <xf numFmtId="0" fontId="61" fillId="2" borderId="0" xfId="0" applyFont="1" applyFill="1" applyAlignment="1">
      <alignment horizontal="center" vertical="top"/>
    </xf>
    <xf numFmtId="0" fontId="22" fillId="2" borderId="18" xfId="0" applyFont="1" applyFill="1" applyBorder="1" applyAlignment="1">
      <alignment vertical="center" wrapText="1"/>
    </xf>
    <xf numFmtId="192" fontId="58" fillId="2" borderId="0" xfId="0" applyNumberFormat="1" applyFont="1" applyFill="1" applyAlignment="1">
      <alignment horizontal="left" vertical="top"/>
    </xf>
    <xf numFmtId="0" fontId="112" fillId="0" borderId="1" xfId="8" applyFont="1" applyBorder="1" applyAlignment="1">
      <alignment vertical="top" wrapText="1"/>
    </xf>
    <xf numFmtId="194" fontId="112" fillId="2" borderId="1" xfId="0" applyNumberFormat="1" applyFont="1" applyFill="1" applyBorder="1" applyAlignment="1">
      <alignment vertical="top" wrapText="1"/>
    </xf>
    <xf numFmtId="0" fontId="40" fillId="2" borderId="1" xfId="0" applyFont="1" applyFill="1" applyBorder="1" applyAlignment="1">
      <alignment horizontal="left" vertical="top" wrapText="1"/>
    </xf>
    <xf numFmtId="190" fontId="40" fillId="2" borderId="1" xfId="0" applyNumberFormat="1" applyFont="1" applyFill="1" applyBorder="1" applyAlignment="1">
      <alignment vertical="top" wrapText="1"/>
    </xf>
    <xf numFmtId="0" fontId="40" fillId="0" borderId="0" xfId="0" applyFont="1" applyAlignment="1">
      <alignment vertical="top" wrapText="1"/>
    </xf>
    <xf numFmtId="192" fontId="89" fillId="2" borderId="1" xfId="0" applyNumberFormat="1" applyFont="1" applyFill="1" applyBorder="1" applyAlignment="1">
      <alignment vertical="top" wrapText="1"/>
    </xf>
    <xf numFmtId="191" fontId="77" fillId="12" borderId="26" xfId="0" applyNumberFormat="1" applyFont="1" applyFill="1" applyBorder="1" applyAlignment="1">
      <alignment horizontal="center" vertical="top" wrapText="1"/>
    </xf>
    <xf numFmtId="191" fontId="77" fillId="12" borderId="29" xfId="0" applyNumberFormat="1" applyFont="1" applyFill="1" applyBorder="1" applyAlignment="1">
      <alignment horizontal="center" vertical="top" wrapText="1"/>
    </xf>
    <xf numFmtId="0" fontId="62" fillId="2" borderId="0" xfId="0" applyFont="1" applyFill="1" applyAlignment="1">
      <alignment vertical="center"/>
    </xf>
    <xf numFmtId="0" fontId="139" fillId="2" borderId="0" xfId="0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vertical="top" wrapText="1"/>
    </xf>
    <xf numFmtId="0" fontId="62" fillId="2" borderId="0" xfId="0" applyFont="1" applyFill="1"/>
    <xf numFmtId="188" fontId="62" fillId="2" borderId="0" xfId="3" applyNumberFormat="1" applyFont="1" applyFill="1" applyBorder="1" applyAlignment="1">
      <alignment vertical="top" wrapText="1"/>
    </xf>
    <xf numFmtId="0" fontId="62" fillId="2" borderId="0" xfId="0" applyFont="1" applyFill="1" applyBorder="1" applyAlignment="1">
      <alignment vertical="top" wrapText="1"/>
    </xf>
    <xf numFmtId="188" fontId="62" fillId="2" borderId="0" xfId="3" applyNumberFormat="1" applyFont="1" applyFill="1" applyAlignment="1">
      <alignment vertical="top" wrapText="1"/>
    </xf>
    <xf numFmtId="0" fontId="63" fillId="2" borderId="0" xfId="0" applyFont="1" applyFill="1" applyAlignment="1">
      <alignment vertical="top" wrapText="1"/>
    </xf>
    <xf numFmtId="0" fontId="62" fillId="2" borderId="0" xfId="0" applyFont="1" applyFill="1" applyAlignment="1">
      <alignment vertical="top" wrapText="1"/>
    </xf>
    <xf numFmtId="0" fontId="62" fillId="2" borderId="0" xfId="0" applyFont="1" applyFill="1" applyAlignment="1">
      <alignment horizontal="center"/>
    </xf>
    <xf numFmtId="0" fontId="63" fillId="2" borderId="0" xfId="0" applyFont="1" applyFill="1" applyAlignment="1">
      <alignment horizontal="center" vertical="top" wrapText="1"/>
    </xf>
    <xf numFmtId="0" fontId="62" fillId="2" borderId="0" xfId="0" applyFont="1" applyFill="1" applyAlignment="1">
      <alignment horizontal="center" vertical="top" wrapText="1"/>
    </xf>
    <xf numFmtId="0" fontId="113" fillId="2" borderId="0" xfId="0" applyFont="1" applyFill="1" applyAlignment="1">
      <alignment vertical="center"/>
    </xf>
    <xf numFmtId="191" fontId="113" fillId="2" borderId="1" xfId="0" applyNumberFormat="1" applyFont="1" applyFill="1" applyBorder="1" applyAlignment="1">
      <alignment vertical="top" wrapText="1"/>
    </xf>
    <xf numFmtId="191" fontId="113" fillId="2" borderId="0" xfId="0" applyNumberFormat="1" applyFont="1" applyFill="1"/>
    <xf numFmtId="0" fontId="141" fillId="2" borderId="0" xfId="0" applyFont="1" applyFill="1"/>
    <xf numFmtId="0" fontId="143" fillId="2" borderId="0" xfId="0" applyFont="1" applyFill="1" applyAlignment="1">
      <alignment horizontal="center" vertical="center"/>
    </xf>
    <xf numFmtId="0" fontId="144" fillId="2" borderId="0" xfId="0" applyFont="1" applyFill="1" applyAlignment="1">
      <alignment horizontal="center" vertical="center"/>
    </xf>
    <xf numFmtId="0" fontId="144" fillId="2" borderId="0" xfId="0" applyFont="1" applyFill="1" applyAlignment="1">
      <alignment vertical="center"/>
    </xf>
    <xf numFmtId="0" fontId="141" fillId="2" borderId="0" xfId="0" applyFont="1" applyFill="1" applyAlignment="1">
      <alignment vertical="top"/>
    </xf>
    <xf numFmtId="0" fontId="142" fillId="2" borderId="0" xfId="0" applyFont="1" applyFill="1" applyBorder="1" applyAlignment="1">
      <alignment vertical="center"/>
    </xf>
    <xf numFmtId="0" fontId="141" fillId="2" borderId="0" xfId="0" applyFont="1" applyFill="1" applyAlignment="1">
      <alignment vertical="center"/>
    </xf>
    <xf numFmtId="191" fontId="144" fillId="2" borderId="0" xfId="0" applyNumberFormat="1" applyFont="1" applyFill="1" applyAlignment="1">
      <alignment vertical="center" wrapText="1"/>
    </xf>
    <xf numFmtId="192" fontId="144" fillId="2" borderId="0" xfId="0" applyNumberFormat="1" applyFont="1" applyFill="1" applyAlignment="1">
      <alignment horizontal="left" vertical="center"/>
    </xf>
    <xf numFmtId="0" fontId="144" fillId="2" borderId="0" xfId="0" applyFont="1" applyFill="1" applyAlignment="1">
      <alignment horizontal="center" vertical="top"/>
    </xf>
    <xf numFmtId="0" fontId="145" fillId="2" borderId="0" xfId="0" applyFont="1" applyFill="1" applyBorder="1" applyAlignment="1">
      <alignment horizontal="center" vertical="center"/>
    </xf>
    <xf numFmtId="0" fontId="141" fillId="2" borderId="1" xfId="0" applyFont="1" applyFill="1" applyBorder="1" applyAlignment="1">
      <alignment horizontal="center" vertical="top" wrapText="1"/>
    </xf>
    <xf numFmtId="0" fontId="141" fillId="2" borderId="1" xfId="0" applyFont="1" applyFill="1" applyBorder="1" applyAlignment="1">
      <alignment vertical="top" wrapText="1"/>
    </xf>
    <xf numFmtId="192" fontId="141" fillId="2" borderId="1" xfId="3" applyNumberFormat="1" applyFont="1" applyFill="1" applyBorder="1" applyAlignment="1">
      <alignment horizontal="center" vertical="top" wrapText="1"/>
    </xf>
    <xf numFmtId="0" fontId="144" fillId="2" borderId="1" xfId="0" applyFont="1" applyFill="1" applyBorder="1" applyAlignment="1">
      <alignment horizontal="center" vertical="top" wrapText="1"/>
    </xf>
    <xf numFmtId="0" fontId="144" fillId="2" borderId="1" xfId="3" applyNumberFormat="1" applyFont="1" applyFill="1" applyBorder="1" applyAlignment="1">
      <alignment horizontal="center" vertical="top" wrapText="1"/>
    </xf>
    <xf numFmtId="0" fontId="144" fillId="8" borderId="1" xfId="0" applyNumberFormat="1" applyFont="1" applyFill="1" applyBorder="1" applyAlignment="1">
      <alignment horizontal="center" vertical="top"/>
    </xf>
    <xf numFmtId="0" fontId="146" fillId="2" borderId="1" xfId="0" applyNumberFormat="1" applyFont="1" applyFill="1" applyBorder="1" applyAlignment="1">
      <alignment horizontal="center" vertical="top" wrapText="1"/>
    </xf>
    <xf numFmtId="188" fontId="144" fillId="2" borderId="1" xfId="3" applyNumberFormat="1" applyFont="1" applyFill="1" applyBorder="1" applyAlignment="1">
      <alignment vertical="top" wrapText="1"/>
    </xf>
    <xf numFmtId="0" fontId="144" fillId="2" borderId="1" xfId="0" applyFont="1" applyFill="1" applyBorder="1" applyAlignment="1">
      <alignment vertical="top" wrapText="1"/>
    </xf>
    <xf numFmtId="0" fontId="144" fillId="2" borderId="0" xfId="0" applyFont="1" applyFill="1"/>
    <xf numFmtId="188" fontId="144" fillId="2" borderId="0" xfId="3" applyNumberFormat="1" applyFont="1" applyFill="1" applyBorder="1" applyAlignment="1">
      <alignment vertical="top" wrapText="1"/>
    </xf>
    <xf numFmtId="0" fontId="144" fillId="2" borderId="0" xfId="0" applyFont="1" applyFill="1" applyBorder="1" applyAlignment="1">
      <alignment vertical="top" wrapText="1"/>
    </xf>
    <xf numFmtId="0" fontId="144" fillId="2" borderId="0" xfId="0" applyFont="1" applyFill="1" applyBorder="1" applyAlignment="1">
      <alignment horizontal="center" vertical="top" wrapText="1"/>
    </xf>
    <xf numFmtId="0" fontId="142" fillId="2" borderId="1" xfId="0" applyFont="1" applyFill="1" applyBorder="1" applyAlignment="1">
      <alignment horizontal="center" vertical="center"/>
    </xf>
    <xf numFmtId="193" fontId="141" fillId="2" borderId="0" xfId="0" applyNumberFormat="1" applyFont="1" applyFill="1" applyAlignment="1">
      <alignment vertical="center"/>
    </xf>
    <xf numFmtId="192" fontId="113" fillId="2" borderId="1" xfId="3" applyNumberFormat="1" applyFont="1" applyFill="1" applyBorder="1" applyAlignment="1">
      <alignment vertical="top" wrapText="1"/>
    </xf>
    <xf numFmtId="192" fontId="113" fillId="2" borderId="0" xfId="0" applyNumberFormat="1" applyFont="1" applyFill="1"/>
    <xf numFmtId="190" fontId="113" fillId="2" borderId="0" xfId="0" applyNumberFormat="1" applyFont="1" applyFill="1"/>
    <xf numFmtId="0" fontId="76" fillId="2" borderId="0" xfId="0" applyFont="1" applyFill="1" applyAlignment="1">
      <alignment vertical="top" wrapText="1"/>
    </xf>
    <xf numFmtId="0" fontId="76" fillId="2" borderId="1" xfId="0" applyFont="1" applyFill="1" applyBorder="1" applyAlignment="1">
      <alignment vertical="top" wrapText="1"/>
    </xf>
    <xf numFmtId="192" fontId="58" fillId="13" borderId="3" xfId="0" applyNumberFormat="1" applyFont="1" applyFill="1" applyBorder="1" applyAlignment="1">
      <alignment vertical="top" wrapText="1"/>
    </xf>
    <xf numFmtId="192" fontId="58" fillId="2" borderId="1" xfId="3" applyNumberFormat="1" applyFont="1" applyFill="1" applyBorder="1" applyAlignment="1">
      <alignment vertical="top" wrapText="1"/>
    </xf>
    <xf numFmtId="1" fontId="76" fillId="2" borderId="0" xfId="0" applyNumberFormat="1" applyFont="1" applyFill="1" applyAlignment="1">
      <alignment vertical="top" wrapText="1"/>
    </xf>
    <xf numFmtId="0" fontId="75" fillId="2" borderId="1" xfId="0" applyFont="1" applyFill="1" applyBorder="1" applyAlignment="1">
      <alignment vertical="top" wrapText="1"/>
    </xf>
    <xf numFmtId="0" fontId="13" fillId="2" borderId="0" xfId="0" applyFont="1" applyFill="1"/>
    <xf numFmtId="0" fontId="14" fillId="2" borderId="3" xfId="0" applyFont="1" applyFill="1" applyBorder="1" applyAlignment="1">
      <alignment vertical="top" wrapText="1"/>
    </xf>
    <xf numFmtId="0" fontId="95" fillId="2" borderId="1" xfId="0" applyFont="1" applyFill="1" applyBorder="1" applyAlignment="1">
      <alignment horizontal="center" vertical="center"/>
    </xf>
    <xf numFmtId="0" fontId="95" fillId="2" borderId="1" xfId="3" applyNumberFormat="1" applyFont="1" applyFill="1" applyBorder="1" applyAlignment="1">
      <alignment horizontal="center" vertical="center"/>
    </xf>
    <xf numFmtId="192" fontId="59" fillId="2" borderId="0" xfId="0" applyNumberFormat="1" applyFont="1" applyFill="1" applyAlignment="1">
      <alignment horizontal="center" vertical="top"/>
    </xf>
    <xf numFmtId="188" fontId="58" fillId="2" borderId="1" xfId="9" applyNumberFormat="1" applyFont="1" applyFill="1" applyBorder="1" applyAlignment="1">
      <alignment vertical="top" wrapText="1"/>
    </xf>
    <xf numFmtId="192" fontId="62" fillId="2" borderId="1" xfId="9" applyNumberFormat="1" applyFont="1" applyFill="1" applyBorder="1" applyAlignment="1">
      <alignment vertical="top"/>
    </xf>
    <xf numFmtId="192" fontId="40" fillId="2" borderId="1" xfId="9" applyNumberFormat="1" applyFont="1" applyFill="1" applyBorder="1" applyAlignment="1">
      <alignment vertical="top"/>
    </xf>
    <xf numFmtId="191" fontId="58" fillId="2" borderId="1" xfId="10" applyNumberFormat="1" applyFont="1" applyFill="1" applyBorder="1" applyAlignment="1">
      <alignment horizontal="left" vertical="top" wrapText="1"/>
    </xf>
    <xf numFmtId="192" fontId="58" fillId="2" borderId="1" xfId="9" applyNumberFormat="1" applyFont="1" applyFill="1" applyBorder="1" applyAlignment="1">
      <alignment vertical="top"/>
    </xf>
    <xf numFmtId="191" fontId="40" fillId="2" borderId="1" xfId="9" applyNumberFormat="1" applyFont="1" applyFill="1" applyBorder="1" applyAlignment="1">
      <alignment vertical="top"/>
    </xf>
    <xf numFmtId="191" fontId="0" fillId="0" borderId="0" xfId="0" applyNumberFormat="1"/>
    <xf numFmtId="0" fontId="43" fillId="2" borderId="1" xfId="10" applyFont="1" applyFill="1" applyBorder="1" applyAlignment="1">
      <alignment horizontal="left" vertical="top" wrapText="1"/>
    </xf>
    <xf numFmtId="191" fontId="43" fillId="0" borderId="1" xfId="8" applyNumberFormat="1" applyFont="1" applyBorder="1" applyAlignment="1">
      <alignment vertical="top"/>
    </xf>
    <xf numFmtId="193" fontId="58" fillId="0" borderId="1" xfId="3" applyNumberFormat="1" applyFont="1" applyBorder="1" applyAlignment="1">
      <alignment vertical="top"/>
    </xf>
    <xf numFmtId="192" fontId="58" fillId="2" borderId="1" xfId="0" applyNumberFormat="1" applyFont="1" applyFill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8" fillId="0" borderId="0" xfId="8" applyFont="1" applyBorder="1" applyAlignment="1">
      <alignment vertical="top" wrapText="1"/>
    </xf>
    <xf numFmtId="192" fontId="58" fillId="0" borderId="0" xfId="0" applyNumberFormat="1" applyFont="1" applyAlignment="1">
      <alignment vertical="top" wrapText="1"/>
    </xf>
    <xf numFmtId="192" fontId="66" fillId="2" borderId="0" xfId="0" applyNumberFormat="1" applyFont="1" applyFill="1" applyAlignment="1">
      <alignment vertical="top"/>
    </xf>
    <xf numFmtId="0" fontId="59" fillId="12" borderId="20" xfId="0" applyFont="1" applyFill="1" applyBorder="1" applyAlignment="1">
      <alignment horizontal="center" vertical="top" wrapText="1"/>
    </xf>
    <xf numFmtId="0" fontId="58" fillId="0" borderId="1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59" fillId="2" borderId="1" xfId="0" applyFont="1" applyFill="1" applyBorder="1" applyAlignment="1">
      <alignment horizontal="center" vertical="top" wrapText="1"/>
    </xf>
    <xf numFmtId="0" fontId="59" fillId="2" borderId="1" xfId="0" applyFont="1" applyFill="1" applyBorder="1" applyAlignment="1">
      <alignment horizontal="left" vertical="top" wrapText="1"/>
    </xf>
    <xf numFmtId="188" fontId="62" fillId="2" borderId="1" xfId="9" applyNumberFormat="1" applyFont="1" applyFill="1" applyBorder="1" applyAlignment="1">
      <alignment horizontal="left" vertical="top" wrapText="1"/>
    </xf>
    <xf numFmtId="188" fontId="90" fillId="2" borderId="1" xfId="9" applyNumberFormat="1" applyFont="1" applyFill="1" applyBorder="1" applyAlignment="1">
      <alignment horizontal="center" vertical="top"/>
    </xf>
    <xf numFmtId="0" fontId="90" fillId="2" borderId="1" xfId="0" applyFont="1" applyFill="1" applyBorder="1" applyAlignment="1">
      <alignment horizontal="center" vertical="top"/>
    </xf>
    <xf numFmtId="0" fontId="90" fillId="2" borderId="1" xfId="0" applyFont="1" applyFill="1" applyBorder="1" applyAlignment="1">
      <alignment vertical="top"/>
    </xf>
    <xf numFmtId="191" fontId="90" fillId="2" borderId="1" xfId="0" applyNumberFormat="1" applyFont="1" applyFill="1" applyBorder="1" applyAlignment="1">
      <alignment vertical="top" wrapText="1"/>
    </xf>
    <xf numFmtId="0" fontId="58" fillId="0" borderId="1" xfId="0" applyFont="1" applyBorder="1" applyAlignment="1">
      <alignment horizontal="justify" vertical="top"/>
    </xf>
    <xf numFmtId="0" fontId="140" fillId="2" borderId="1" xfId="0" applyFont="1" applyFill="1" applyBorder="1" applyAlignment="1">
      <alignment horizontal="center" vertical="top"/>
    </xf>
    <xf numFmtId="0" fontId="57" fillId="2" borderId="1" xfId="0" applyFont="1" applyFill="1" applyBorder="1" applyAlignment="1">
      <alignment horizontal="left" vertical="top" wrapText="1"/>
    </xf>
    <xf numFmtId="0" fontId="147" fillId="2" borderId="1" xfId="0" applyFont="1" applyFill="1" applyBorder="1" applyAlignment="1">
      <alignment horizontal="center" vertical="top"/>
    </xf>
    <xf numFmtId="191" fontId="62" fillId="2" borderId="1" xfId="0" applyNumberFormat="1" applyFont="1" applyFill="1" applyBorder="1" applyAlignment="1">
      <alignment vertical="top"/>
    </xf>
    <xf numFmtId="9" fontId="58" fillId="0" borderId="1" xfId="0" applyNumberFormat="1" applyFont="1" applyBorder="1" applyAlignment="1">
      <alignment horizontal="justify" vertical="top"/>
    </xf>
    <xf numFmtId="192" fontId="62" fillId="2" borderId="1" xfId="9" applyNumberFormat="1" applyFont="1" applyFill="1" applyBorder="1" applyAlignment="1">
      <alignment vertical="top" wrapText="1"/>
    </xf>
    <xf numFmtId="0" fontId="65" fillId="0" borderId="0" xfId="0" applyFont="1" applyAlignment="1">
      <alignment horizontal="center"/>
    </xf>
    <xf numFmtId="188" fontId="40" fillId="2" borderId="1" xfId="9" applyNumberFormat="1" applyFont="1" applyFill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top" wrapText="1"/>
    </xf>
    <xf numFmtId="188" fontId="40" fillId="2" borderId="1" xfId="9" applyNumberFormat="1" applyFont="1" applyFill="1" applyBorder="1" applyAlignment="1">
      <alignment horizontal="center" vertical="top" wrapText="1"/>
    </xf>
    <xf numFmtId="190" fontId="13" fillId="0" borderId="0" xfId="0" applyNumberFormat="1" applyFont="1" applyAlignment="1">
      <alignment horizontal="center" vertical="top"/>
    </xf>
    <xf numFmtId="190" fontId="59" fillId="12" borderId="21" xfId="0" applyNumberFormat="1" applyFont="1" applyFill="1" applyBorder="1" applyAlignment="1">
      <alignment horizontal="center" vertical="top" wrapText="1"/>
    </xf>
    <xf numFmtId="190" fontId="59" fillId="12" borderId="26" xfId="0" applyNumberFormat="1" applyFont="1" applyFill="1" applyBorder="1" applyAlignment="1">
      <alignment horizontal="center" vertical="top" wrapText="1"/>
    </xf>
    <xf numFmtId="190" fontId="59" fillId="12" borderId="29" xfId="0" applyNumberFormat="1" applyFont="1" applyFill="1" applyBorder="1" applyAlignment="1">
      <alignment horizontal="center" vertical="top" wrapText="1"/>
    </xf>
    <xf numFmtId="190" fontId="62" fillId="2" borderId="1" xfId="0" applyNumberFormat="1" applyFont="1" applyFill="1" applyBorder="1" applyAlignment="1">
      <alignment horizontal="center" vertical="top" wrapText="1"/>
    </xf>
    <xf numFmtId="190" fontId="65" fillId="0" borderId="0" xfId="0" applyNumberFormat="1" applyFont="1" applyAlignment="1">
      <alignment horizontal="center"/>
    </xf>
    <xf numFmtId="0" fontId="56" fillId="2" borderId="18" xfId="0" applyFont="1" applyFill="1" applyBorder="1" applyAlignment="1">
      <alignment vertical="top" wrapText="1"/>
    </xf>
    <xf numFmtId="0" fontId="43" fillId="0" borderId="0" xfId="0" applyFont="1"/>
    <xf numFmtId="191" fontId="43" fillId="0" borderId="1" xfId="0" applyNumberFormat="1" applyFont="1" applyBorder="1" applyAlignment="1">
      <alignment vertical="top" wrapText="1"/>
    </xf>
    <xf numFmtId="191" fontId="40" fillId="2" borderId="1" xfId="0" applyNumberFormat="1" applyFont="1" applyFill="1" applyBorder="1" applyAlignment="1">
      <alignment vertical="top" wrapText="1"/>
    </xf>
    <xf numFmtId="192" fontId="40" fillId="0" borderId="0" xfId="0" applyNumberFormat="1" applyFont="1"/>
    <xf numFmtId="192" fontId="40" fillId="0" borderId="0" xfId="0" applyNumberFormat="1" applyFont="1" applyAlignment="1">
      <alignment vertical="top" wrapText="1"/>
    </xf>
    <xf numFmtId="0" fontId="40" fillId="2" borderId="1" xfId="3" applyNumberFormat="1" applyFont="1" applyFill="1" applyBorder="1" applyAlignment="1">
      <alignment vertical="top" wrapText="1"/>
    </xf>
    <xf numFmtId="188" fontId="58" fillId="0" borderId="1" xfId="3" applyNumberFormat="1" applyFont="1" applyBorder="1" applyAlignment="1">
      <alignment horizontal="center" vertical="top" wrapText="1"/>
    </xf>
    <xf numFmtId="0" fontId="20" fillId="0" borderId="1" xfId="1" applyFont="1" applyBorder="1" applyAlignment="1">
      <alignment vertical="top" wrapText="1"/>
    </xf>
    <xf numFmtId="0" fontId="43" fillId="2" borderId="40" xfId="1" applyFont="1" applyFill="1" applyBorder="1" applyAlignment="1">
      <alignment horizontal="left" vertical="top" wrapText="1"/>
    </xf>
    <xf numFmtId="0" fontId="56" fillId="0" borderId="40" xfId="1" applyFont="1" applyBorder="1" applyAlignment="1">
      <alignment vertical="top" wrapText="1"/>
    </xf>
    <xf numFmtId="0" fontId="58" fillId="0" borderId="1" xfId="0" applyFont="1" applyBorder="1" applyAlignment="1">
      <alignment horizontal="center" vertical="top" wrapText="1"/>
    </xf>
    <xf numFmtId="0" fontId="18" fillId="2" borderId="1" xfId="1" applyFont="1" applyFill="1" applyBorder="1" applyAlignment="1">
      <alignment vertical="top" wrapText="1"/>
    </xf>
    <xf numFmtId="0" fontId="149" fillId="2" borderId="1" xfId="0" applyFont="1" applyFill="1" applyBorder="1" applyAlignment="1">
      <alignment vertical="top" wrapText="1"/>
    </xf>
    <xf numFmtId="0" fontId="150" fillId="2" borderId="1" xfId="0" applyFont="1" applyFill="1" applyBorder="1" applyAlignment="1">
      <alignment vertical="top" wrapText="1"/>
    </xf>
    <xf numFmtId="0" fontId="70" fillId="0" borderId="14" xfId="0" applyFont="1" applyBorder="1" applyAlignment="1">
      <alignment horizontal="center" vertical="top" wrapText="1"/>
    </xf>
    <xf numFmtId="0" fontId="58" fillId="0" borderId="3" xfId="0" applyFont="1" applyBorder="1" applyAlignment="1">
      <alignment vertical="top" wrapText="1"/>
    </xf>
    <xf numFmtId="0" fontId="59" fillId="0" borderId="3" xfId="0" applyFont="1" applyBorder="1" applyAlignment="1">
      <alignment vertical="top" wrapText="1"/>
    </xf>
    <xf numFmtId="191" fontId="40" fillId="0" borderId="3" xfId="0" applyNumberFormat="1" applyFont="1" applyBorder="1" applyAlignment="1">
      <alignment vertical="top" wrapText="1"/>
    </xf>
    <xf numFmtId="191" fontId="40" fillId="0" borderId="37" xfId="0" applyNumberFormat="1" applyFont="1" applyBorder="1" applyAlignment="1">
      <alignment vertical="top" wrapText="1"/>
    </xf>
    <xf numFmtId="191" fontId="83" fillId="2" borderId="1" xfId="0" applyNumberFormat="1" applyFont="1" applyFill="1" applyBorder="1" applyAlignment="1">
      <alignment vertical="top" wrapText="1"/>
    </xf>
    <xf numFmtId="0" fontId="83" fillId="2" borderId="1" xfId="0" applyFont="1" applyFill="1" applyBorder="1" applyAlignment="1">
      <alignment vertical="top" wrapText="1"/>
    </xf>
    <xf numFmtId="0" fontId="83" fillId="2" borderId="3" xfId="0" applyFont="1" applyFill="1" applyBorder="1" applyAlignment="1">
      <alignment vertical="top" wrapText="1"/>
    </xf>
    <xf numFmtId="0" fontId="57" fillId="2" borderId="3" xfId="0" applyFont="1" applyFill="1" applyBorder="1" applyAlignment="1">
      <alignment vertical="top" wrapText="1"/>
    </xf>
    <xf numFmtId="0" fontId="77" fillId="2" borderId="3" xfId="0" applyFont="1" applyFill="1" applyBorder="1" applyAlignment="1">
      <alignment vertical="top" wrapText="1"/>
    </xf>
    <xf numFmtId="0" fontId="40" fillId="2" borderId="3" xfId="0" applyFont="1" applyFill="1" applyBorder="1" applyAlignment="1">
      <alignment vertical="top" wrapText="1"/>
    </xf>
    <xf numFmtId="0" fontId="58" fillId="2" borderId="3" xfId="0" applyFont="1" applyFill="1" applyBorder="1" applyAlignment="1">
      <alignment vertical="top" wrapText="1"/>
    </xf>
    <xf numFmtId="191" fontId="65" fillId="2" borderId="1" xfId="0" applyNumberFormat="1" applyFont="1" applyFill="1" applyBorder="1" applyAlignment="1">
      <alignment vertical="top" wrapText="1"/>
    </xf>
    <xf numFmtId="188" fontId="58" fillId="2" borderId="3" xfId="3" applyNumberFormat="1" applyFont="1" applyFill="1" applyBorder="1" applyAlignment="1">
      <alignment vertical="top" wrapText="1"/>
    </xf>
    <xf numFmtId="193" fontId="56" fillId="2" borderId="1" xfId="3" applyNumberFormat="1" applyFont="1" applyFill="1" applyBorder="1" applyAlignment="1">
      <alignment vertical="top"/>
    </xf>
    <xf numFmtId="0" fontId="65" fillId="2" borderId="0" xfId="0" applyFont="1" applyFill="1"/>
    <xf numFmtId="0" fontId="14" fillId="2" borderId="0" xfId="0" applyFont="1" applyFill="1"/>
    <xf numFmtId="0" fontId="65" fillId="2" borderId="0" xfId="0" applyFont="1" applyFill="1" applyAlignment="1">
      <alignment vertical="center"/>
    </xf>
    <xf numFmtId="0" fontId="59" fillId="2" borderId="0" xfId="0" applyFont="1" applyFill="1" applyAlignment="1">
      <alignment vertical="center" wrapText="1"/>
    </xf>
    <xf numFmtId="191" fontId="56" fillId="2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2" borderId="0" xfId="0" applyFont="1" applyFill="1" applyBorder="1" applyAlignment="1">
      <alignment horizontal="center" vertical="top"/>
    </xf>
    <xf numFmtId="0" fontId="62" fillId="2" borderId="0" xfId="0" applyFont="1" applyFill="1" applyAlignment="1">
      <alignment vertical="top"/>
    </xf>
    <xf numFmtId="0" fontId="70" fillId="2" borderId="1" xfId="0" applyFont="1" applyFill="1" applyBorder="1" applyAlignment="1">
      <alignment horizontal="center" vertical="center"/>
    </xf>
    <xf numFmtId="0" fontId="70" fillId="2" borderId="1" xfId="0" applyFont="1" applyFill="1" applyBorder="1"/>
    <xf numFmtId="0" fontId="70" fillId="2" borderId="1" xfId="0" applyFont="1" applyFill="1" applyBorder="1" applyAlignment="1">
      <alignment horizontal="center"/>
    </xf>
    <xf numFmtId="0" fontId="83" fillId="2" borderId="1" xfId="0" applyFont="1" applyFill="1" applyBorder="1" applyAlignment="1">
      <alignment horizontal="left" vertical="top" wrapText="1"/>
    </xf>
    <xf numFmtId="0" fontId="40" fillId="2" borderId="40" xfId="1" applyFont="1" applyFill="1" applyBorder="1" applyAlignment="1">
      <alignment horizontal="left" vertical="top" wrapText="1"/>
    </xf>
    <xf numFmtId="0" fontId="40" fillId="2" borderId="41" xfId="1" applyFont="1" applyFill="1" applyBorder="1" applyAlignment="1">
      <alignment vertical="top" wrapText="1"/>
    </xf>
    <xf numFmtId="0" fontId="40" fillId="2" borderId="42" xfId="1" applyFont="1" applyFill="1" applyBorder="1" applyAlignment="1">
      <alignment horizontal="left" vertical="top" wrapText="1"/>
    </xf>
    <xf numFmtId="0" fontId="83" fillId="2" borderId="40" xfId="1" applyFont="1" applyFill="1" applyBorder="1" applyAlignment="1">
      <alignment vertical="top" wrapText="1"/>
    </xf>
    <xf numFmtId="190" fontId="80" fillId="2" borderId="0" xfId="0" applyNumberFormat="1" applyFont="1" applyFill="1" applyBorder="1" applyAlignment="1">
      <alignment vertical="top" wrapText="1"/>
    </xf>
    <xf numFmtId="190" fontId="80" fillId="2" borderId="0" xfId="3" applyNumberFormat="1" applyFont="1" applyFill="1" applyBorder="1" applyAlignment="1">
      <alignment vertical="top" wrapText="1"/>
    </xf>
    <xf numFmtId="0" fontId="58" fillId="0" borderId="34" xfId="0" applyFont="1" applyBorder="1" applyAlignment="1">
      <alignment vertical="top" wrapText="1"/>
    </xf>
    <xf numFmtId="0" fontId="71" fillId="0" borderId="1" xfId="0" applyFont="1" applyBorder="1" applyAlignment="1">
      <alignment horizontal="center" vertical="top" wrapText="1"/>
    </xf>
    <xf numFmtId="0" fontId="71" fillId="0" borderId="1" xfId="0" applyFont="1" applyBorder="1" applyAlignment="1">
      <alignment vertical="top" wrapText="1"/>
    </xf>
    <xf numFmtId="0" fontId="71" fillId="0" borderId="1" xfId="0" applyFont="1" applyBorder="1" applyAlignment="1">
      <alignment horizontal="left" vertical="top" wrapText="1"/>
    </xf>
    <xf numFmtId="0" fontId="72" fillId="0" borderId="1" xfId="0" applyFont="1" applyBorder="1" applyAlignment="1">
      <alignment horizontal="left" vertical="top" wrapText="1"/>
    </xf>
    <xf numFmtId="0" fontId="71" fillId="0" borderId="0" xfId="0" applyFont="1" applyAlignment="1">
      <alignment horizontal="left" vertical="top"/>
    </xf>
    <xf numFmtId="0" fontId="76" fillId="0" borderId="0" xfId="0" applyFont="1"/>
    <xf numFmtId="0" fontId="72" fillId="0" borderId="0" xfId="0" applyFont="1" applyAlignment="1">
      <alignment vertical="top"/>
    </xf>
    <xf numFmtId="0" fontId="58" fillId="2" borderId="1" xfId="8" applyFont="1" applyFill="1" applyBorder="1" applyAlignment="1">
      <alignment vertical="top" wrapText="1"/>
    </xf>
    <xf numFmtId="0" fontId="59" fillId="2" borderId="0" xfId="0" applyFont="1" applyFill="1" applyAlignment="1">
      <alignment horizontal="center" vertical="top"/>
    </xf>
    <xf numFmtId="0" fontId="138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justify" vertical="top"/>
    </xf>
    <xf numFmtId="0" fontId="65" fillId="0" borderId="1" xfId="0" applyFont="1" applyBorder="1" applyAlignment="1">
      <alignment horizontal="center" vertical="top" wrapText="1"/>
    </xf>
    <xf numFmtId="192" fontId="65" fillId="0" borderId="0" xfId="0" applyNumberFormat="1" applyFont="1" applyAlignment="1">
      <alignment horizontal="left"/>
    </xf>
    <xf numFmtId="192" fontId="77" fillId="2" borderId="0" xfId="0" applyNumberFormat="1" applyFont="1" applyFill="1" applyAlignment="1">
      <alignment vertical="top" wrapText="1"/>
    </xf>
    <xf numFmtId="0" fontId="117" fillId="0" borderId="1" xfId="0" applyFont="1" applyBorder="1" applyAlignment="1">
      <alignment horizontal="center" vertical="top" wrapText="1"/>
    </xf>
    <xf numFmtId="191" fontId="57" fillId="2" borderId="1" xfId="0" applyNumberFormat="1" applyFont="1" applyFill="1" applyBorder="1" applyAlignment="1">
      <alignment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7" xfId="0" applyFont="1" applyBorder="1" applyAlignment="1">
      <alignment horizontal="center" vertical="top" wrapText="1"/>
    </xf>
    <xf numFmtId="0" fontId="82" fillId="0" borderId="30" xfId="0" applyFont="1" applyBorder="1" applyAlignment="1">
      <alignment horizontal="center" vertical="top" wrapText="1"/>
    </xf>
    <xf numFmtId="0" fontId="59" fillId="0" borderId="0" xfId="0" applyFont="1" applyAlignment="1">
      <alignment vertical="top" wrapText="1"/>
    </xf>
    <xf numFmtId="191" fontId="83" fillId="2" borderId="0" xfId="0" applyNumberFormat="1" applyFont="1" applyFill="1" applyAlignment="1">
      <alignment vertical="top" wrapText="1"/>
    </xf>
    <xf numFmtId="0" fontId="66" fillId="0" borderId="24" xfId="0" applyFont="1" applyBorder="1" applyAlignment="1">
      <alignment horizontal="center" vertical="top" wrapText="1"/>
    </xf>
    <xf numFmtId="0" fontId="66" fillId="0" borderId="7" xfId="0" applyFont="1" applyBorder="1" applyAlignment="1">
      <alignment horizontal="center" vertical="top" wrapText="1"/>
    </xf>
    <xf numFmtId="0" fontId="138" fillId="0" borderId="26" xfId="0" applyFont="1" applyBorder="1" applyAlignment="1">
      <alignment horizontal="center" vertical="top" wrapText="1"/>
    </xf>
    <xf numFmtId="0" fontId="138" fillId="0" borderId="27" xfId="0" applyFont="1" applyBorder="1" applyAlignment="1">
      <alignment horizontal="center" vertical="top" wrapText="1"/>
    </xf>
    <xf numFmtId="0" fontId="66" fillId="0" borderId="29" xfId="0" applyFont="1" applyBorder="1" applyAlignment="1">
      <alignment vertical="top" wrapText="1"/>
    </xf>
    <xf numFmtId="0" fontId="138" fillId="0" borderId="30" xfId="0" applyFont="1" applyBorder="1" applyAlignment="1">
      <alignment horizontal="center" vertical="top" wrapText="1"/>
    </xf>
    <xf numFmtId="191" fontId="56" fillId="2" borderId="0" xfId="0" applyNumberFormat="1" applyFont="1" applyFill="1" applyBorder="1"/>
    <xf numFmtId="192" fontId="82" fillId="0" borderId="0" xfId="0" applyNumberFormat="1" applyFont="1" applyAlignment="1">
      <alignment horizontal="left" vertical="top"/>
    </xf>
    <xf numFmtId="0" fontId="77" fillId="2" borderId="0" xfId="0" applyFont="1" applyFill="1" applyAlignment="1">
      <alignment horizontal="center" vertical="top"/>
    </xf>
    <xf numFmtId="191" fontId="77" fillId="2" borderId="0" xfId="0" applyNumberFormat="1" applyFont="1" applyFill="1" applyAlignment="1">
      <alignment vertical="top" wrapText="1"/>
    </xf>
    <xf numFmtId="0" fontId="143" fillId="2" borderId="0" xfId="0" applyFont="1" applyFill="1" applyAlignment="1">
      <alignment horizontal="center" vertical="top"/>
    </xf>
    <xf numFmtId="0" fontId="59" fillId="2" borderId="0" xfId="0" applyFont="1" applyFill="1" applyAlignment="1">
      <alignment horizontal="center"/>
    </xf>
    <xf numFmtId="0" fontId="70" fillId="0" borderId="0" xfId="0" applyFont="1" applyAlignment="1">
      <alignment horizontal="center" vertical="top" wrapText="1"/>
    </xf>
    <xf numFmtId="191" fontId="58" fillId="2" borderId="0" xfId="0" applyNumberFormat="1" applyFont="1" applyFill="1" applyAlignment="1">
      <alignment vertical="center"/>
    </xf>
    <xf numFmtId="0" fontId="58" fillId="2" borderId="0" xfId="0" applyFont="1" applyFill="1" applyAlignment="1">
      <alignment vertical="center"/>
    </xf>
    <xf numFmtId="3" fontId="57" fillId="0" borderId="1" xfId="0" applyNumberFormat="1" applyFont="1" applyBorder="1" applyAlignment="1">
      <alignment vertical="top" wrapText="1"/>
    </xf>
    <xf numFmtId="0" fontId="58" fillId="2" borderId="5" xfId="0" applyFont="1" applyFill="1" applyBorder="1" applyAlignment="1">
      <alignment vertical="top" wrapText="1"/>
    </xf>
    <xf numFmtId="188" fontId="58" fillId="2" borderId="1" xfId="3" applyNumberFormat="1" applyFont="1" applyFill="1" applyBorder="1" applyAlignment="1">
      <alignment vertical="top" wrapText="1"/>
    </xf>
    <xf numFmtId="3" fontId="70" fillId="2" borderId="1" xfId="0" applyNumberFormat="1" applyFont="1" applyFill="1" applyBorder="1" applyAlignment="1">
      <alignment vertical="top" wrapText="1"/>
    </xf>
    <xf numFmtId="193" fontId="70" fillId="2" borderId="1" xfId="3" applyNumberFormat="1" applyFont="1" applyFill="1" applyBorder="1" applyAlignment="1">
      <alignment vertical="top" wrapText="1"/>
    </xf>
    <xf numFmtId="3" fontId="57" fillId="2" borderId="3" xfId="0" applyNumberFormat="1" applyFont="1" applyFill="1" applyBorder="1" applyAlignment="1">
      <alignment vertical="top" wrapText="1"/>
    </xf>
    <xf numFmtId="193" fontId="57" fillId="2" borderId="3" xfId="3" applyNumberFormat="1" applyFont="1" applyFill="1" applyBorder="1" applyAlignment="1">
      <alignment vertical="top" wrapText="1"/>
    </xf>
    <xf numFmtId="188" fontId="59" fillId="2" borderId="0" xfId="3" applyNumberFormat="1" applyFont="1" applyFill="1" applyBorder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188" fontId="58" fillId="2" borderId="0" xfId="3" applyNumberFormat="1" applyFont="1" applyFill="1" applyBorder="1" applyAlignment="1">
      <alignment vertical="top"/>
    </xf>
    <xf numFmtId="0" fontId="58" fillId="2" borderId="1" xfId="1" applyFont="1" applyFill="1" applyBorder="1" applyAlignment="1">
      <alignment horizontal="center" vertical="top" wrapText="1"/>
    </xf>
    <xf numFmtId="0" fontId="58" fillId="2" borderId="40" xfId="1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151" fillId="0" borderId="0" xfId="0" applyFont="1" applyAlignment="1">
      <alignment vertical="top" wrapText="1"/>
    </xf>
    <xf numFmtId="3" fontId="57" fillId="0" borderId="0" xfId="0" applyNumberFormat="1" applyFont="1" applyAlignment="1">
      <alignment vertical="top" wrapText="1"/>
    </xf>
    <xf numFmtId="191" fontId="58" fillId="2" borderId="0" xfId="0" applyNumberFormat="1" applyFont="1" applyFill="1" applyAlignment="1">
      <alignment vertical="top"/>
    </xf>
    <xf numFmtId="193" fontId="57" fillId="2" borderId="0" xfId="3" applyNumberFormat="1" applyFont="1" applyFill="1"/>
    <xf numFmtId="0" fontId="70" fillId="0" borderId="1" xfId="0" applyFont="1" applyBorder="1" applyAlignment="1">
      <alignment wrapText="1"/>
    </xf>
    <xf numFmtId="0" fontId="70" fillId="0" borderId="1" xfId="0" applyFont="1" applyBorder="1" applyAlignment="1">
      <alignment horizontal="center"/>
    </xf>
    <xf numFmtId="0" fontId="70" fillId="0" borderId="1" xfId="0" applyFont="1" applyBorder="1" applyAlignment="1">
      <alignment horizontal="left"/>
    </xf>
    <xf numFmtId="0" fontId="57" fillId="0" borderId="1" xfId="0" applyFont="1" applyBorder="1" applyAlignment="1">
      <alignment wrapText="1"/>
    </xf>
    <xf numFmtId="0" fontId="70" fillId="0" borderId="1" xfId="0" applyFont="1" applyBorder="1" applyAlignment="1">
      <alignment horizontal="center" wrapText="1"/>
    </xf>
    <xf numFmtId="3" fontId="70" fillId="0" borderId="1" xfId="0" applyNumberFormat="1" applyFont="1" applyBorder="1" applyAlignment="1">
      <alignment wrapText="1"/>
    </xf>
    <xf numFmtId="0" fontId="57" fillId="0" borderId="1" xfId="0" applyFont="1" applyBorder="1" applyAlignment="1">
      <alignment horizontal="center" wrapText="1"/>
    </xf>
    <xf numFmtId="0" fontId="58" fillId="2" borderId="0" xfId="0" applyFont="1" applyFill="1" applyAlignment="1"/>
    <xf numFmtId="188" fontId="58" fillId="2" borderId="1" xfId="3" applyNumberFormat="1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8" fillId="2" borderId="1" xfId="0" applyFont="1" applyFill="1" applyBorder="1" applyAlignment="1">
      <alignment wrapText="1"/>
    </xf>
    <xf numFmtId="0" fontId="77" fillId="12" borderId="20" xfId="0" applyFont="1" applyFill="1" applyBorder="1" applyAlignment="1">
      <alignment horizontal="center" vertical="top" wrapText="1"/>
    </xf>
    <xf numFmtId="0" fontId="77" fillId="0" borderId="28" xfId="0" applyFont="1" applyBorder="1" applyAlignment="1">
      <alignment horizontal="center" vertical="top" wrapText="1"/>
    </xf>
    <xf numFmtId="0" fontId="134" fillId="0" borderId="1" xfId="0" applyFont="1" applyBorder="1" applyAlignment="1">
      <alignment vertical="top" wrapText="1"/>
    </xf>
    <xf numFmtId="192" fontId="134" fillId="2" borderId="0" xfId="0" applyNumberFormat="1" applyFont="1" applyFill="1" applyAlignment="1">
      <alignment vertical="top"/>
    </xf>
    <xf numFmtId="192" fontId="69" fillId="0" borderId="1" xfId="0" applyNumberFormat="1" applyFont="1" applyBorder="1" applyAlignment="1">
      <alignment vertical="top" wrapText="1"/>
    </xf>
    <xf numFmtId="192" fontId="69" fillId="2" borderId="1" xfId="9" applyNumberFormat="1" applyFont="1" applyFill="1" applyBorder="1" applyAlignment="1">
      <alignment vertical="top" wrapText="1"/>
    </xf>
    <xf numFmtId="192" fontId="69" fillId="0" borderId="1" xfId="3" applyNumberFormat="1" applyFont="1" applyBorder="1" applyAlignment="1">
      <alignment vertical="top"/>
    </xf>
    <xf numFmtId="192" fontId="69" fillId="0" borderId="1" xfId="14" applyNumberFormat="1" applyFont="1" applyBorder="1" applyAlignment="1">
      <alignment vertical="top"/>
    </xf>
    <xf numFmtId="192" fontId="100" fillId="2" borderId="1" xfId="0" applyNumberFormat="1" applyFont="1" applyFill="1" applyBorder="1" applyAlignment="1">
      <alignment vertical="top"/>
    </xf>
    <xf numFmtId="192" fontId="69" fillId="2" borderId="0" xfId="0" applyNumberFormat="1" applyFont="1" applyFill="1" applyAlignment="1">
      <alignment wrapText="1"/>
    </xf>
    <xf numFmtId="192" fontId="69" fillId="0" borderId="0" xfId="0" applyNumberFormat="1" applyFont="1" applyAlignment="1">
      <alignment vertical="top"/>
    </xf>
    <xf numFmtId="192" fontId="69" fillId="2" borderId="0" xfId="3" applyNumberFormat="1" applyFont="1" applyFill="1" applyAlignment="1">
      <alignment vertical="top"/>
    </xf>
    <xf numFmtId="0" fontId="62" fillId="0" borderId="1" xfId="8" applyFont="1" applyBorder="1" applyAlignment="1">
      <alignment horizontal="center" vertical="top"/>
    </xf>
    <xf numFmtId="0" fontId="14" fillId="2" borderId="0" xfId="0" applyFont="1" applyFill="1" applyAlignment="1">
      <alignment vertical="top"/>
    </xf>
    <xf numFmtId="0" fontId="94" fillId="2" borderId="0" xfId="0" applyFont="1" applyFill="1" applyAlignment="1">
      <alignment horizontal="center" vertical="top"/>
    </xf>
    <xf numFmtId="194" fontId="14" fillId="2" borderId="0" xfId="0" applyNumberFormat="1" applyFont="1" applyFill="1" applyAlignment="1">
      <alignment vertical="top"/>
    </xf>
    <xf numFmtId="191" fontId="14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/>
    </xf>
    <xf numFmtId="192" fontId="14" fillId="2" borderId="0" xfId="0" applyNumberFormat="1" applyFont="1" applyFill="1" applyAlignment="1">
      <alignment horizontal="left" vertical="top"/>
    </xf>
    <xf numFmtId="194" fontId="14" fillId="2" borderId="0" xfId="0" applyNumberFormat="1" applyFont="1" applyFill="1" applyAlignment="1">
      <alignment vertical="top" wrapText="1"/>
    </xf>
    <xf numFmtId="191" fontId="14" fillId="2" borderId="0" xfId="0" applyNumberFormat="1" applyFont="1" applyFill="1" applyBorder="1" applyAlignment="1">
      <alignment horizontal="center" vertical="top"/>
    </xf>
    <xf numFmtId="194" fontId="13" fillId="2" borderId="0" xfId="0" applyNumberFormat="1" applyFont="1" applyFill="1" applyAlignment="1">
      <alignment vertical="top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192" fontId="14" fillId="2" borderId="1" xfId="0" applyNumberFormat="1" applyFont="1" applyFill="1" applyBorder="1" applyAlignment="1">
      <alignment horizontal="center" vertical="top" wrapText="1"/>
    </xf>
    <xf numFmtId="194" fontId="14" fillId="2" borderId="1" xfId="0" applyNumberFormat="1" applyFont="1" applyFill="1" applyBorder="1" applyAlignment="1">
      <alignment horizontal="left" vertical="top" wrapText="1"/>
    </xf>
    <xf numFmtId="194" fontId="14" fillId="2" borderId="1" xfId="0" applyNumberFormat="1" applyFont="1" applyFill="1" applyBorder="1" applyAlignment="1">
      <alignment vertical="top" wrapText="1"/>
    </xf>
    <xf numFmtId="194" fontId="14" fillId="2" borderId="1" xfId="0" applyNumberFormat="1" applyFont="1" applyFill="1" applyBorder="1" applyAlignment="1">
      <alignment horizontal="center" vertical="top" wrapText="1"/>
    </xf>
    <xf numFmtId="194" fontId="14" fillId="2" borderId="1" xfId="0" applyNumberFormat="1" applyFont="1" applyFill="1" applyBorder="1" applyAlignment="1">
      <alignment horizontal="center" vertical="top"/>
    </xf>
    <xf numFmtId="194" fontId="14" fillId="2" borderId="1" xfId="9" applyNumberFormat="1" applyFont="1" applyFill="1" applyBorder="1" applyAlignment="1">
      <alignment horizontal="center" vertical="top"/>
    </xf>
    <xf numFmtId="191" fontId="14" fillId="2" borderId="1" xfId="0" applyNumberFormat="1" applyFont="1" applyFill="1" applyBorder="1" applyAlignment="1">
      <alignment vertical="top"/>
    </xf>
    <xf numFmtId="191" fontId="14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/>
    </xf>
    <xf numFmtId="194" fontId="13" fillId="2" borderId="1" xfId="0" applyNumberFormat="1" applyFont="1" applyFill="1" applyBorder="1" applyAlignment="1">
      <alignment vertical="top" wrapText="1"/>
    </xf>
    <xf numFmtId="0" fontId="14" fillId="2" borderId="40" xfId="1" applyFont="1" applyFill="1" applyBorder="1" applyAlignment="1">
      <alignment vertical="top" wrapText="1"/>
    </xf>
    <xf numFmtId="0" fontId="153" fillId="0" borderId="1" xfId="0" applyFont="1" applyBorder="1" applyAlignment="1">
      <alignment horizontal="left" vertical="top" wrapText="1"/>
    </xf>
    <xf numFmtId="192" fontId="14" fillId="0" borderId="1" xfId="3" applyNumberFormat="1" applyFont="1" applyFill="1" applyBorder="1" applyAlignment="1">
      <alignment horizontal="center" vertical="top" wrapText="1"/>
    </xf>
    <xf numFmtId="194" fontId="14" fillId="0" borderId="1" xfId="0" applyNumberFormat="1" applyFont="1" applyBorder="1" applyAlignment="1">
      <alignment horizontal="left" vertical="top"/>
    </xf>
    <xf numFmtId="194" fontId="14" fillId="0" borderId="1" xfId="3" applyNumberFormat="1" applyFont="1" applyFill="1" applyBorder="1" applyAlignment="1">
      <alignment vertical="top" wrapText="1"/>
    </xf>
    <xf numFmtId="194" fontId="14" fillId="0" borderId="1" xfId="0" applyNumberFormat="1" applyFont="1" applyBorder="1" applyAlignment="1">
      <alignment horizontal="center" vertical="top" wrapText="1"/>
    </xf>
    <xf numFmtId="191" fontId="14" fillId="0" borderId="1" xfId="0" applyNumberFormat="1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194" fontId="14" fillId="0" borderId="0" xfId="0" applyNumberFormat="1" applyFont="1" applyAlignment="1">
      <alignment horizontal="left" vertical="top"/>
    </xf>
    <xf numFmtId="194" fontId="14" fillId="0" borderId="1" xfId="3" applyNumberFormat="1" applyFont="1" applyFill="1" applyBorder="1" applyAlignment="1">
      <alignment horizontal="center" vertical="top" wrapText="1"/>
    </xf>
    <xf numFmtId="191" fontId="14" fillId="0" borderId="1" xfId="0" applyNumberFormat="1" applyFont="1" applyBorder="1" applyAlignment="1">
      <alignment horizontal="left" vertical="top" wrapText="1"/>
    </xf>
    <xf numFmtId="194" fontId="14" fillId="0" borderId="1" xfId="0" applyNumberFormat="1" applyFont="1" applyBorder="1" applyAlignment="1">
      <alignment horizontal="left" vertical="top" wrapText="1"/>
    </xf>
    <xf numFmtId="0" fontId="14" fillId="2" borderId="41" xfId="1" applyFont="1" applyFill="1" applyBorder="1" applyAlignment="1">
      <alignment vertical="top" wrapText="1"/>
    </xf>
    <xf numFmtId="194" fontId="14" fillId="0" borderId="1" xfId="0" applyNumberFormat="1" applyFont="1" applyBorder="1" applyAlignment="1">
      <alignment vertical="top" wrapText="1"/>
    </xf>
    <xf numFmtId="0" fontId="14" fillId="2" borderId="1" xfId="1" applyFont="1" applyFill="1" applyBorder="1" applyAlignment="1">
      <alignment vertical="top" wrapText="1"/>
    </xf>
    <xf numFmtId="192" fontId="14" fillId="2" borderId="1" xfId="9" applyNumberFormat="1" applyFont="1" applyFill="1" applyBorder="1" applyAlignment="1">
      <alignment vertical="top"/>
    </xf>
    <xf numFmtId="188" fontId="14" fillId="2" borderId="1" xfId="9" applyNumberFormat="1" applyFont="1" applyFill="1" applyBorder="1" applyAlignment="1">
      <alignment horizontal="left" vertical="top" wrapText="1"/>
    </xf>
    <xf numFmtId="190" fontId="14" fillId="2" borderId="1" xfId="9" applyNumberFormat="1" applyFont="1" applyFill="1" applyBorder="1" applyAlignment="1">
      <alignment vertical="top"/>
    </xf>
    <xf numFmtId="190" fontId="14" fillId="2" borderId="1" xfId="9" applyNumberFormat="1" applyFont="1" applyFill="1" applyBorder="1" applyAlignment="1">
      <alignment horizontal="center" vertical="top" wrapText="1"/>
    </xf>
    <xf numFmtId="191" fontId="14" fillId="2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191" fontId="13" fillId="9" borderId="1" xfId="9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/>
    </xf>
    <xf numFmtId="0" fontId="14" fillId="2" borderId="1" xfId="0" applyNumberFormat="1" applyFont="1" applyFill="1" applyBorder="1" applyAlignment="1">
      <alignment horizontal="center" vertical="top"/>
    </xf>
    <xf numFmtId="0" fontId="14" fillId="0" borderId="1" xfId="8" applyFont="1" applyBorder="1" applyAlignment="1">
      <alignment horizontal="center" vertical="top"/>
    </xf>
    <xf numFmtId="191" fontId="14" fillId="0" borderId="1" xfId="8" applyNumberFormat="1" applyFont="1" applyBorder="1" applyAlignment="1">
      <alignment horizontal="center" vertical="top" wrapText="1"/>
    </xf>
    <xf numFmtId="192" fontId="14" fillId="0" borderId="1" xfId="3" applyNumberFormat="1" applyFont="1" applyBorder="1" applyAlignment="1">
      <alignment vertical="top"/>
    </xf>
    <xf numFmtId="17" fontId="14" fillId="0" borderId="1" xfId="8" applyNumberFormat="1" applyFont="1" applyBorder="1" applyAlignment="1">
      <alignment horizontal="center" vertical="top" wrapText="1"/>
    </xf>
    <xf numFmtId="0" fontId="14" fillId="0" borderId="1" xfId="8" applyFont="1" applyBorder="1" applyAlignment="1">
      <alignment vertical="top"/>
    </xf>
    <xf numFmtId="191" fontId="14" fillId="0" borderId="1" xfId="8" applyNumberFormat="1" applyFont="1" applyBorder="1" applyAlignment="1">
      <alignment vertical="top"/>
    </xf>
    <xf numFmtId="191" fontId="14" fillId="0" borderId="1" xfId="8" applyNumberFormat="1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191" fontId="13" fillId="0" borderId="1" xfId="0" applyNumberFormat="1" applyFont="1" applyBorder="1" applyAlignment="1">
      <alignment vertical="top"/>
    </xf>
    <xf numFmtId="190" fontId="14" fillId="2" borderId="0" xfId="0" applyNumberFormat="1" applyFont="1" applyFill="1" applyAlignment="1">
      <alignment vertical="top"/>
    </xf>
    <xf numFmtId="192" fontId="14" fillId="2" borderId="0" xfId="0" applyNumberFormat="1" applyFont="1" applyFill="1" applyAlignment="1">
      <alignment vertical="top"/>
    </xf>
    <xf numFmtId="194" fontId="14" fillId="2" borderId="0" xfId="0" applyNumberFormat="1" applyFont="1" applyFill="1" applyAlignment="1">
      <alignment horizontal="center" vertical="top"/>
    </xf>
    <xf numFmtId="190" fontId="14" fillId="2" borderId="0" xfId="0" applyNumberFormat="1" applyFont="1" applyFill="1" applyAlignment="1">
      <alignment vertical="top" wrapText="1"/>
    </xf>
    <xf numFmtId="194" fontId="14" fillId="0" borderId="0" xfId="0" applyNumberFormat="1" applyFont="1" applyAlignment="1">
      <alignment vertical="top" wrapText="1"/>
    </xf>
    <xf numFmtId="192" fontId="14" fillId="0" borderId="0" xfId="0" applyNumberFormat="1" applyFont="1" applyAlignment="1">
      <alignment vertical="top" wrapText="1"/>
    </xf>
    <xf numFmtId="194" fontId="14" fillId="0" borderId="0" xfId="0" applyNumberFormat="1" applyFont="1" applyAlignment="1">
      <alignment horizontal="center" vertical="top" wrapText="1"/>
    </xf>
    <xf numFmtId="0" fontId="156" fillId="0" borderId="0" xfId="0" applyFont="1" applyAlignment="1">
      <alignment vertical="top" wrapText="1"/>
    </xf>
    <xf numFmtId="0" fontId="94" fillId="0" borderId="0" xfId="0" applyFont="1" applyAlignment="1">
      <alignment vertical="top" readingOrder="1"/>
    </xf>
    <xf numFmtId="0" fontId="94" fillId="0" borderId="0" xfId="0" applyFont="1" applyAlignment="1">
      <alignment vertical="top"/>
    </xf>
    <xf numFmtId="0" fontId="94" fillId="0" borderId="0" xfId="0" applyFont="1" applyAlignment="1">
      <alignment vertical="top" wrapText="1"/>
    </xf>
    <xf numFmtId="194" fontId="14" fillId="0" borderId="0" xfId="0" applyNumberFormat="1" applyFont="1" applyAlignment="1">
      <alignment vertical="top"/>
    </xf>
    <xf numFmtId="194" fontId="14" fillId="0" borderId="0" xfId="0" applyNumberFormat="1" applyFont="1" applyAlignment="1">
      <alignment horizontal="center" vertical="top"/>
    </xf>
    <xf numFmtId="0" fontId="94" fillId="0" borderId="0" xfId="0" applyFont="1" applyAlignment="1">
      <alignment horizontal="left" vertical="top" readingOrder="1"/>
    </xf>
    <xf numFmtId="0" fontId="138" fillId="0" borderId="1" xfId="0" applyFont="1" applyBorder="1" applyAlignment="1">
      <alignment horizontal="center" vertical="top" wrapText="1"/>
    </xf>
    <xf numFmtId="0" fontId="66" fillId="0" borderId="1" xfId="0" applyFont="1" applyBorder="1" applyAlignment="1">
      <alignment vertical="top" wrapText="1"/>
    </xf>
    <xf numFmtId="0" fontId="77" fillId="0" borderId="1" xfId="0" applyFont="1" applyBorder="1" applyAlignment="1">
      <alignment horizontal="center" vertical="top" wrapText="1"/>
    </xf>
    <xf numFmtId="190" fontId="65" fillId="0" borderId="1" xfId="0" applyNumberFormat="1" applyFont="1" applyBorder="1" applyAlignment="1">
      <alignment vertical="top" wrapText="1"/>
    </xf>
    <xf numFmtId="187" fontId="65" fillId="0" borderId="1" xfId="3" applyFont="1" applyBorder="1" applyAlignment="1">
      <alignment vertical="top" wrapText="1"/>
    </xf>
    <xf numFmtId="191" fontId="57" fillId="2" borderId="1" xfId="0" applyNumberFormat="1" applyFont="1" applyFill="1" applyBorder="1" applyAlignment="1">
      <alignment horizontal="left" vertical="top" wrapText="1"/>
    </xf>
    <xf numFmtId="191" fontId="69" fillId="0" borderId="1" xfId="0" applyNumberFormat="1" applyFont="1" applyBorder="1" applyAlignment="1">
      <alignment vertical="top" wrapText="1"/>
    </xf>
    <xf numFmtId="0" fontId="57" fillId="2" borderId="18" xfId="0" applyFont="1" applyFill="1" applyBorder="1" applyAlignment="1">
      <alignment vertical="top" wrapText="1"/>
    </xf>
    <xf numFmtId="191" fontId="59" fillId="12" borderId="26" xfId="0" applyNumberFormat="1" applyFont="1" applyFill="1" applyBorder="1" applyAlignment="1">
      <alignment horizontal="center" vertical="top" wrapText="1"/>
    </xf>
    <xf numFmtId="191" fontId="59" fillId="12" borderId="29" xfId="0" applyNumberFormat="1" applyFont="1" applyFill="1" applyBorder="1" applyAlignment="1">
      <alignment horizontal="center" vertical="top" wrapText="1"/>
    </xf>
    <xf numFmtId="0" fontId="59" fillId="0" borderId="18" xfId="8" applyFont="1" applyBorder="1" applyAlignment="1">
      <alignment horizontal="center" vertical="top"/>
    </xf>
    <xf numFmtId="0" fontId="58" fillId="0" borderId="0" xfId="8" applyFont="1" applyAlignment="1">
      <alignment horizontal="center" vertical="top"/>
    </xf>
    <xf numFmtId="0" fontId="117" fillId="0" borderId="4" xfId="0" applyFont="1" applyBorder="1" applyAlignment="1">
      <alignment horizontal="center" vertical="top" wrapText="1"/>
    </xf>
    <xf numFmtId="0" fontId="59" fillId="0" borderId="0" xfId="8" applyFont="1" applyBorder="1" applyAlignment="1">
      <alignment horizontal="center" vertical="top"/>
    </xf>
    <xf numFmtId="0" fontId="77" fillId="0" borderId="4" xfId="0" applyFont="1" applyBorder="1" applyAlignment="1">
      <alignment vertical="top" wrapText="1"/>
    </xf>
    <xf numFmtId="0" fontId="57" fillId="0" borderId="1" xfId="0" applyFont="1" applyBorder="1" applyAlignment="1">
      <alignment horizontal="center"/>
    </xf>
    <xf numFmtId="191" fontId="57" fillId="0" borderId="1" xfId="0" applyNumberFormat="1" applyFont="1" applyBorder="1"/>
    <xf numFmtId="194" fontId="13" fillId="2" borderId="1" xfId="0" applyNumberFormat="1" applyFont="1" applyFill="1" applyBorder="1" applyAlignment="1">
      <alignment horizontal="center" vertical="top"/>
    </xf>
    <xf numFmtId="192" fontId="65" fillId="0" borderId="1" xfId="14" applyNumberFormat="1" applyFont="1" applyFill="1" applyBorder="1" applyAlignment="1">
      <alignment vertical="top"/>
    </xf>
    <xf numFmtId="0" fontId="61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justify" vertical="top"/>
    </xf>
    <xf numFmtId="191" fontId="82" fillId="2" borderId="0" xfId="0" applyNumberFormat="1" applyFont="1" applyFill="1" applyAlignment="1">
      <alignment vertical="center" wrapText="1"/>
    </xf>
    <xf numFmtId="192" fontId="77" fillId="2" borderId="0" xfId="0" applyNumberFormat="1" applyFont="1" applyFill="1" applyAlignment="1">
      <alignment vertical="center" wrapText="1"/>
    </xf>
    <xf numFmtId="0" fontId="55" fillId="2" borderId="0" xfId="0" applyFont="1" applyFill="1" applyAlignment="1">
      <alignment vertical="center" wrapText="1"/>
    </xf>
    <xf numFmtId="0" fontId="75" fillId="2" borderId="0" xfId="0" applyFont="1" applyFill="1" applyAlignment="1">
      <alignment vertical="center" wrapText="1"/>
    </xf>
    <xf numFmtId="0" fontId="43" fillId="2" borderId="0" xfId="0" applyFont="1" applyFill="1" applyAlignment="1">
      <alignment horizontal="center" vertical="center"/>
    </xf>
    <xf numFmtId="191" fontId="56" fillId="2" borderId="0" xfId="0" applyNumberFormat="1" applyFont="1" applyFill="1" applyAlignment="1">
      <alignment vertical="center" wrapText="1"/>
    </xf>
    <xf numFmtId="0" fontId="56" fillId="2" borderId="0" xfId="0" applyFont="1" applyFill="1" applyAlignment="1">
      <alignment vertical="center" wrapText="1"/>
    </xf>
    <xf numFmtId="193" fontId="56" fillId="2" borderId="0" xfId="3" applyNumberFormat="1" applyFont="1" applyFill="1" applyBorder="1" applyAlignment="1">
      <alignment vertical="center" wrapText="1"/>
    </xf>
    <xf numFmtId="188" fontId="82" fillId="0" borderId="2" xfId="3" applyNumberFormat="1" applyFont="1" applyFill="1" applyBorder="1" applyAlignment="1">
      <alignment horizontal="center" vertical="center" wrapText="1"/>
    </xf>
    <xf numFmtId="188" fontId="82" fillId="0" borderId="3" xfId="3" applyNumberFormat="1" applyFont="1" applyFill="1" applyBorder="1" applyAlignment="1">
      <alignment horizontal="center" vertical="center" wrapText="1"/>
    </xf>
    <xf numFmtId="0" fontId="94" fillId="0" borderId="1" xfId="0" applyFont="1" applyBorder="1" applyAlignment="1">
      <alignment wrapText="1"/>
    </xf>
    <xf numFmtId="0" fontId="95" fillId="0" borderId="1" xfId="7" applyFont="1" applyBorder="1" applyAlignment="1">
      <alignment wrapText="1"/>
    </xf>
    <xf numFmtId="192" fontId="65" fillId="0" borderId="1" xfId="3" applyNumberFormat="1" applyFont="1" applyBorder="1" applyAlignment="1">
      <alignment vertical="top"/>
    </xf>
    <xf numFmtId="194" fontId="65" fillId="2" borderId="0" xfId="0" applyNumberFormat="1" applyFont="1" applyFill="1" applyAlignment="1">
      <alignment vertical="top"/>
    </xf>
    <xf numFmtId="192" fontId="58" fillId="2" borderId="0" xfId="0" applyNumberFormat="1" applyFont="1" applyFill="1" applyBorder="1" applyAlignment="1">
      <alignment horizontal="left" vertical="center"/>
    </xf>
    <xf numFmtId="188" fontId="82" fillId="0" borderId="2" xfId="3" applyNumberFormat="1" applyFont="1" applyFill="1" applyBorder="1" applyAlignment="1">
      <alignment vertical="center" wrapText="1"/>
    </xf>
    <xf numFmtId="188" fontId="82" fillId="0" borderId="3" xfId="3" applyNumberFormat="1" applyFont="1" applyFill="1" applyBorder="1" applyAlignment="1">
      <alignment vertical="center" wrapText="1"/>
    </xf>
    <xf numFmtId="191" fontId="43" fillId="0" borderId="0" xfId="0" applyNumberFormat="1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0" fillId="0" borderId="1" xfId="0" applyBorder="1"/>
    <xf numFmtId="0" fontId="4" fillId="0" borderId="1" xfId="0" applyFont="1" applyBorder="1"/>
    <xf numFmtId="0" fontId="51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88" fontId="57" fillId="0" borderId="1" xfId="3" applyNumberFormat="1" applyFont="1" applyBorder="1" applyAlignment="1">
      <alignment vertical="top" wrapText="1"/>
    </xf>
    <xf numFmtId="0" fontId="157" fillId="0" borderId="1" xfId="0" applyFont="1" applyBorder="1" applyAlignment="1">
      <alignment horizontal="left" vertical="top" wrapText="1"/>
    </xf>
    <xf numFmtId="192" fontId="65" fillId="0" borderId="1" xfId="0" applyNumberFormat="1" applyFont="1" applyBorder="1" applyAlignment="1">
      <alignment vertical="top" wrapText="1"/>
    </xf>
    <xf numFmtId="191" fontId="65" fillId="0" borderId="1" xfId="0" applyNumberFormat="1" applyFont="1" applyBorder="1" applyAlignment="1">
      <alignment vertical="top" wrapText="1"/>
    </xf>
    <xf numFmtId="0" fontId="19" fillId="2" borderId="5" xfId="0" applyFont="1" applyFill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29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vertical="center"/>
    </xf>
    <xf numFmtId="0" fontId="158" fillId="0" borderId="0" xfId="0" applyFont="1" applyAlignment="1">
      <alignment vertical="center"/>
    </xf>
    <xf numFmtId="0" fontId="29" fillId="0" borderId="1" xfId="0" applyFont="1" applyBorder="1"/>
    <xf numFmtId="188" fontId="29" fillId="0" borderId="0" xfId="0" applyNumberFormat="1" applyFont="1"/>
    <xf numFmtId="188" fontId="30" fillId="0" borderId="0" xfId="0" applyNumberFormat="1" applyFont="1" applyAlignment="1">
      <alignment vertical="center"/>
    </xf>
    <xf numFmtId="191" fontId="161" fillId="5" borderId="26" xfId="0" applyNumberFormat="1" applyFont="1" applyFill="1" applyBorder="1" applyAlignment="1">
      <alignment horizontal="center" vertical="top" wrapText="1"/>
    </xf>
    <xf numFmtId="0" fontId="161" fillId="5" borderId="26" xfId="0" applyFont="1" applyFill="1" applyBorder="1" applyAlignment="1">
      <alignment horizontal="center" vertical="top" wrapText="1"/>
    </xf>
    <xf numFmtId="0" fontId="161" fillId="14" borderId="26" xfId="0" applyFont="1" applyFill="1" applyBorder="1" applyAlignment="1">
      <alignment horizontal="center" vertical="top" wrapText="1"/>
    </xf>
    <xf numFmtId="0" fontId="161" fillId="14" borderId="27" xfId="0" applyFont="1" applyFill="1" applyBorder="1" applyAlignment="1">
      <alignment horizontal="center" vertical="top" wrapText="1"/>
    </xf>
    <xf numFmtId="0" fontId="160" fillId="6" borderId="1" xfId="0" applyFont="1" applyFill="1" applyBorder="1" applyAlignment="1">
      <alignment horizontal="center" vertical="top" wrapText="1"/>
    </xf>
    <xf numFmtId="191" fontId="161" fillId="5" borderId="29" xfId="0" applyNumberFormat="1" applyFont="1" applyFill="1" applyBorder="1" applyAlignment="1">
      <alignment horizontal="center" vertical="top" wrapText="1"/>
    </xf>
    <xf numFmtId="0" fontId="161" fillId="5" borderId="29" xfId="0" applyFont="1" applyFill="1" applyBorder="1" applyAlignment="1">
      <alignment horizontal="center" vertical="top" wrapText="1"/>
    </xf>
    <xf numFmtId="0" fontId="161" fillId="14" borderId="29" xfId="0" applyFont="1" applyFill="1" applyBorder="1" applyAlignment="1">
      <alignment horizontal="center" vertical="top" wrapText="1"/>
    </xf>
    <xf numFmtId="0" fontId="161" fillId="14" borderId="30" xfId="0" applyFont="1" applyFill="1" applyBorder="1" applyAlignment="1">
      <alignment horizontal="center" vertical="top" wrapText="1"/>
    </xf>
    <xf numFmtId="0" fontId="162" fillId="6" borderId="1" xfId="0" applyFont="1" applyFill="1" applyBorder="1" applyAlignment="1">
      <alignment horizontal="center" vertical="top" wrapText="1"/>
    </xf>
    <xf numFmtId="188" fontId="160" fillId="5" borderId="1" xfId="0" applyNumberFormat="1" applyFont="1" applyFill="1" applyBorder="1" applyAlignment="1">
      <alignment horizontal="center" vertical="center"/>
    </xf>
    <xf numFmtId="188" fontId="160" fillId="14" borderId="1" xfId="0" applyNumberFormat="1" applyFont="1" applyFill="1" applyBorder="1" applyAlignment="1">
      <alignment horizontal="center" vertical="center"/>
    </xf>
    <xf numFmtId="188" fontId="160" fillId="6" borderId="1" xfId="0" applyNumberFormat="1" applyFont="1" applyFill="1" applyBorder="1" applyAlignment="1">
      <alignment horizontal="center" vertical="center"/>
    </xf>
    <xf numFmtId="188" fontId="163" fillId="2" borderId="1" xfId="0" applyNumberFormat="1" applyFont="1" applyFill="1" applyBorder="1" applyAlignment="1">
      <alignment horizontal="center" vertical="center"/>
    </xf>
    <xf numFmtId="188" fontId="164" fillId="0" borderId="0" xfId="3" applyNumberFormat="1" applyFont="1" applyAlignment="1">
      <alignment horizontal="center" vertical="center"/>
    </xf>
    <xf numFmtId="0" fontId="164" fillId="0" borderId="0" xfId="0" applyFont="1" applyAlignment="1">
      <alignment horizontal="center" vertical="center"/>
    </xf>
    <xf numFmtId="188" fontId="164" fillId="0" borderId="0" xfId="3" applyNumberFormat="1" applyFont="1" applyBorder="1" applyAlignment="1">
      <alignment horizontal="center" vertical="center" wrapText="1"/>
    </xf>
    <xf numFmtId="188" fontId="164" fillId="0" borderId="0" xfId="3" applyNumberFormat="1" applyFont="1" applyBorder="1" applyAlignment="1">
      <alignment horizontal="center" vertical="center"/>
    </xf>
    <xf numFmtId="188" fontId="164" fillId="0" borderId="0" xfId="0" applyNumberFormat="1" applyFont="1" applyAlignment="1">
      <alignment horizontal="center" vertical="center"/>
    </xf>
    <xf numFmtId="188" fontId="160" fillId="0" borderId="0" xfId="3" applyNumberFormat="1" applyFont="1" applyBorder="1" applyAlignment="1">
      <alignment horizontal="center" vertical="center"/>
    </xf>
    <xf numFmtId="188" fontId="159" fillId="5" borderId="1" xfId="0" applyNumberFormat="1" applyFont="1" applyFill="1" applyBorder="1" applyAlignment="1">
      <alignment horizontal="center" vertical="center"/>
    </xf>
    <xf numFmtId="188" fontId="159" fillId="14" borderId="1" xfId="0" applyNumberFormat="1" applyFont="1" applyFill="1" applyBorder="1" applyAlignment="1">
      <alignment horizontal="center" vertical="center"/>
    </xf>
    <xf numFmtId="188" fontId="163" fillId="0" borderId="1" xfId="0" applyNumberFormat="1" applyFont="1" applyBorder="1" applyAlignment="1">
      <alignment horizontal="center" vertical="center"/>
    </xf>
    <xf numFmtId="0" fontId="164" fillId="2" borderId="0" xfId="0" applyFont="1" applyFill="1" applyAlignment="1">
      <alignment horizontal="center" vertical="center"/>
    </xf>
    <xf numFmtId="188" fontId="160" fillId="6" borderId="1" xfId="0" applyNumberFormat="1" applyFont="1" applyFill="1" applyBorder="1" applyAlignment="1">
      <alignment horizontal="center"/>
    </xf>
    <xf numFmtId="0" fontId="160" fillId="3" borderId="1" xfId="0" applyFont="1" applyFill="1" applyBorder="1" applyAlignment="1">
      <alignment horizontal="center" vertical="top" wrapText="1"/>
    </xf>
    <xf numFmtId="0" fontId="162" fillId="3" borderId="1" xfId="0" applyFont="1" applyFill="1" applyBorder="1" applyAlignment="1">
      <alignment horizontal="center" vertical="top" wrapText="1"/>
    </xf>
    <xf numFmtId="188" fontId="160" fillId="3" borderId="1" xfId="0" applyNumberFormat="1" applyFont="1" applyFill="1" applyBorder="1" applyAlignment="1">
      <alignment horizontal="center" vertical="center"/>
    </xf>
    <xf numFmtId="188" fontId="163" fillId="3" borderId="1" xfId="0" applyNumberFormat="1" applyFont="1" applyFill="1" applyBorder="1" applyAlignment="1">
      <alignment horizontal="center" vertical="center"/>
    </xf>
    <xf numFmtId="191" fontId="58" fillId="0" borderId="1" xfId="8" applyNumberFormat="1" applyFont="1" applyBorder="1" applyAlignment="1">
      <alignment horizontal="left" vertical="top" wrapText="1"/>
    </xf>
    <xf numFmtId="191" fontId="58" fillId="0" borderId="1" xfId="8" applyNumberFormat="1" applyFont="1" applyBorder="1" applyAlignment="1">
      <alignment horizontal="center" vertical="top" wrapText="1"/>
    </xf>
    <xf numFmtId="191" fontId="58" fillId="2" borderId="0" xfId="0" applyNumberFormat="1" applyFont="1" applyFill="1" applyBorder="1" applyAlignment="1">
      <alignment horizontal="center" vertical="top"/>
    </xf>
    <xf numFmtId="191" fontId="43" fillId="2" borderId="0" xfId="0" applyNumberFormat="1" applyFont="1" applyFill="1" applyAlignment="1">
      <alignment vertical="top"/>
    </xf>
    <xf numFmtId="191" fontId="40" fillId="2" borderId="1" xfId="0" applyNumberFormat="1" applyFont="1" applyFill="1" applyBorder="1" applyAlignment="1">
      <alignment vertical="top"/>
    </xf>
    <xf numFmtId="191" fontId="58" fillId="0" borderId="0" xfId="0" applyNumberFormat="1" applyFont="1" applyAlignment="1">
      <alignment vertical="top"/>
    </xf>
    <xf numFmtId="191" fontId="58" fillId="2" borderId="0" xfId="0" applyNumberFormat="1" applyFont="1" applyFill="1" applyAlignment="1">
      <alignment horizontal="center" vertical="top"/>
    </xf>
    <xf numFmtId="191" fontId="58" fillId="0" borderId="1" xfId="0" applyNumberFormat="1" applyFont="1" applyBorder="1" applyAlignment="1">
      <alignment horizontal="left" vertical="top"/>
    </xf>
    <xf numFmtId="191" fontId="58" fillId="2" borderId="0" xfId="0" applyNumberFormat="1" applyFont="1" applyFill="1" applyAlignment="1">
      <alignment horizontal="left" wrapText="1"/>
    </xf>
    <xf numFmtId="192" fontId="58" fillId="0" borderId="1" xfId="3" applyNumberFormat="1" applyFont="1" applyBorder="1" applyAlignment="1">
      <alignment vertical="top"/>
    </xf>
    <xf numFmtId="0" fontId="94" fillId="2" borderId="0" xfId="0" applyFont="1" applyFill="1" applyBorder="1" applyAlignment="1">
      <alignment horizontal="center" vertical="top"/>
    </xf>
    <xf numFmtId="0" fontId="94" fillId="2" borderId="1" xfId="0" applyFont="1" applyFill="1" applyBorder="1" applyAlignment="1">
      <alignment horizontal="center" vertical="top"/>
    </xf>
    <xf numFmtId="0" fontId="94" fillId="0" borderId="1" xfId="0" applyFont="1" applyBorder="1" applyAlignment="1">
      <alignment horizontal="center" vertical="top"/>
    </xf>
    <xf numFmtId="190" fontId="94" fillId="2" borderId="0" xfId="0" applyNumberFormat="1" applyFont="1" applyFill="1" applyBorder="1" applyAlignment="1">
      <alignment horizontal="center" vertical="top"/>
    </xf>
    <xf numFmtId="192" fontId="43" fillId="0" borderId="1" xfId="0" applyNumberFormat="1" applyFont="1" applyBorder="1" applyAlignment="1">
      <alignment vertical="top" wrapText="1"/>
    </xf>
    <xf numFmtId="191" fontId="40" fillId="0" borderId="1" xfId="0" applyNumberFormat="1" applyFont="1" applyBorder="1" applyAlignment="1">
      <alignment vertical="top" wrapText="1"/>
    </xf>
    <xf numFmtId="1" fontId="58" fillId="2" borderId="1" xfId="0" applyNumberFormat="1" applyFont="1" applyFill="1" applyBorder="1" applyAlignment="1">
      <alignment horizontal="center" vertical="top"/>
    </xf>
    <xf numFmtId="0" fontId="58" fillId="2" borderId="1" xfId="0" applyFont="1" applyFill="1" applyBorder="1" applyAlignment="1">
      <alignment horizontal="left" vertical="top"/>
    </xf>
    <xf numFmtId="0" fontId="58" fillId="2" borderId="0" xfId="0" applyFont="1" applyFill="1" applyAlignment="1">
      <alignment horizontal="left" vertical="top"/>
    </xf>
    <xf numFmtId="192" fontId="65" fillId="2" borderId="1" xfId="9" applyNumberFormat="1" applyFont="1" applyFill="1" applyBorder="1" applyAlignment="1">
      <alignment vertical="top" wrapText="1"/>
    </xf>
    <xf numFmtId="192" fontId="113" fillId="2" borderId="1" xfId="0" applyNumberFormat="1" applyFont="1" applyFill="1" applyBorder="1" applyAlignment="1">
      <alignment vertical="top"/>
    </xf>
    <xf numFmtId="192" fontId="65" fillId="2" borderId="0" xfId="0" applyNumberFormat="1" applyFont="1" applyFill="1" applyAlignment="1">
      <alignment wrapText="1"/>
    </xf>
    <xf numFmtId="192" fontId="65" fillId="0" borderId="0" xfId="0" applyNumberFormat="1" applyFont="1" applyAlignment="1">
      <alignment vertical="top"/>
    </xf>
    <xf numFmtId="192" fontId="65" fillId="2" borderId="0" xfId="3" applyNumberFormat="1" applyFont="1" applyFill="1" applyAlignment="1">
      <alignment vertical="top"/>
    </xf>
    <xf numFmtId="192" fontId="58" fillId="0" borderId="1" xfId="14" applyNumberFormat="1" applyFont="1" applyBorder="1" applyAlignment="1">
      <alignment vertical="top"/>
    </xf>
    <xf numFmtId="0" fontId="165" fillId="0" borderId="1" xfId="0" applyFont="1" applyBorder="1" applyAlignment="1">
      <alignment horizontal="left" vertical="top" wrapText="1"/>
    </xf>
    <xf numFmtId="190" fontId="71" fillId="2" borderId="1" xfId="0" applyNumberFormat="1" applyFont="1" applyFill="1" applyBorder="1" applyAlignment="1">
      <alignment vertical="top" wrapText="1"/>
    </xf>
    <xf numFmtId="0" fontId="72" fillId="0" borderId="1" xfId="0" applyFont="1" applyBorder="1" applyAlignment="1">
      <alignment horizontal="center" vertical="top" wrapText="1"/>
    </xf>
    <xf numFmtId="0" fontId="75" fillId="0" borderId="1" xfId="0" applyFont="1" applyBorder="1" applyAlignment="1">
      <alignment horizontal="center" vertical="top"/>
    </xf>
    <xf numFmtId="0" fontId="75" fillId="0" borderId="1" xfId="0" applyFont="1" applyBorder="1" applyAlignment="1">
      <alignment vertical="top"/>
    </xf>
    <xf numFmtId="0" fontId="75" fillId="0" borderId="0" xfId="0" applyFont="1" applyAlignment="1">
      <alignment vertical="top"/>
    </xf>
    <xf numFmtId="0" fontId="72" fillId="0" borderId="4" xfId="0" applyFont="1" applyBorder="1" applyAlignment="1">
      <alignment horizontal="left" vertical="top" wrapText="1"/>
    </xf>
    <xf numFmtId="0" fontId="75" fillId="0" borderId="1" xfId="0" applyFont="1" applyBorder="1" applyAlignment="1">
      <alignment horizontal="center"/>
    </xf>
    <xf numFmtId="0" fontId="75" fillId="0" borderId="1" xfId="0" applyFont="1" applyBorder="1"/>
    <xf numFmtId="0" fontId="72" fillId="0" borderId="0" xfId="0" applyFont="1" applyAlignment="1">
      <alignment horizontal="left" vertical="top"/>
    </xf>
    <xf numFmtId="0" fontId="72" fillId="2" borderId="0" xfId="0" applyFont="1" applyFill="1" applyAlignment="1">
      <alignment horizontal="left" vertical="top"/>
    </xf>
    <xf numFmtId="0" fontId="71" fillId="0" borderId="0" xfId="0" applyFont="1" applyAlignment="1">
      <alignment horizontal="left" vertical="top" wrapText="1"/>
    </xf>
    <xf numFmtId="0" fontId="59" fillId="0" borderId="18" xfId="0" applyFont="1" applyBorder="1" applyAlignment="1">
      <alignment horizontal="center" vertical="top" wrapText="1"/>
    </xf>
    <xf numFmtId="191" fontId="58" fillId="2" borderId="0" xfId="0" applyNumberFormat="1" applyFont="1" applyFill="1" applyBorder="1" applyAlignment="1">
      <alignment vertical="top" wrapText="1"/>
    </xf>
    <xf numFmtId="0" fontId="57" fillId="0" borderId="40" xfId="1" applyFont="1" applyBorder="1" applyAlignment="1">
      <alignment vertical="top" wrapText="1"/>
    </xf>
    <xf numFmtId="0" fontId="58" fillId="2" borderId="40" xfId="1" applyFont="1" applyFill="1" applyBorder="1" applyAlignment="1">
      <alignment horizontal="left" vertical="top" wrapText="1"/>
    </xf>
    <xf numFmtId="0" fontId="58" fillId="2" borderId="1" xfId="1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justify" vertical="top"/>
    </xf>
    <xf numFmtId="0" fontId="57" fillId="0" borderId="1" xfId="0" applyFont="1" applyBorder="1" applyAlignment="1">
      <alignment horizontal="center" vertical="top"/>
    </xf>
    <xf numFmtId="191" fontId="57" fillId="8" borderId="1" xfId="0" applyNumberFormat="1" applyFont="1" applyFill="1" applyBorder="1" applyAlignment="1">
      <alignment horizontal="center" vertical="top" wrapText="1"/>
    </xf>
    <xf numFmtId="192" fontId="58" fillId="2" borderId="1" xfId="9" applyNumberFormat="1" applyFont="1" applyFill="1" applyBorder="1" applyAlignment="1">
      <alignment horizontal="center" vertical="top" wrapText="1"/>
    </xf>
    <xf numFmtId="0" fontId="105" fillId="2" borderId="1" xfId="0" applyFont="1" applyFill="1" applyBorder="1" applyAlignment="1">
      <alignment horizontal="center" vertical="top"/>
    </xf>
    <xf numFmtId="191" fontId="58" fillId="2" borderId="1" xfId="9" applyNumberFormat="1" applyFont="1" applyFill="1" applyBorder="1" applyAlignment="1">
      <alignment vertical="top" wrapText="1"/>
    </xf>
    <xf numFmtId="188" fontId="105" fillId="2" borderId="1" xfId="0" applyNumberFormat="1" applyFont="1" applyFill="1" applyBorder="1" applyAlignment="1">
      <alignment vertical="top" wrapText="1"/>
    </xf>
    <xf numFmtId="0" fontId="105" fillId="2" borderId="1" xfId="0" applyFont="1" applyFill="1" applyBorder="1" applyAlignment="1">
      <alignment horizontal="center" vertical="top" wrapText="1"/>
    </xf>
    <xf numFmtId="193" fontId="58" fillId="0" borderId="1" xfId="14" applyNumberFormat="1" applyFont="1" applyFill="1" applyBorder="1" applyAlignment="1">
      <alignment horizontal="center" vertical="top"/>
    </xf>
    <xf numFmtId="14" fontId="57" fillId="0" borderId="1" xfId="0" applyNumberFormat="1" applyFont="1" applyBorder="1" applyAlignment="1">
      <alignment vertical="top"/>
    </xf>
    <xf numFmtId="191" fontId="113" fillId="0" borderId="1" xfId="0" applyNumberFormat="1" applyFont="1" applyBorder="1" applyAlignment="1">
      <alignment vertical="top" wrapText="1"/>
    </xf>
    <xf numFmtId="193" fontId="58" fillId="0" borderId="1" xfId="3" applyNumberFormat="1" applyFont="1" applyBorder="1" applyAlignment="1">
      <alignment horizontal="center" vertical="top"/>
    </xf>
    <xf numFmtId="193" fontId="58" fillId="0" borderId="1" xfId="14" applyNumberFormat="1" applyFont="1" applyBorder="1" applyAlignment="1">
      <alignment horizontal="center" vertical="top"/>
    </xf>
    <xf numFmtId="0" fontId="57" fillId="2" borderId="1" xfId="0" applyFont="1" applyFill="1" applyBorder="1" applyAlignment="1">
      <alignment horizontal="center" vertical="top"/>
    </xf>
    <xf numFmtId="191" fontId="58" fillId="2" borderId="1" xfId="8" applyNumberFormat="1" applyFont="1" applyFill="1" applyBorder="1" applyAlignment="1">
      <alignment vertical="top" wrapText="1"/>
    </xf>
    <xf numFmtId="192" fontId="58" fillId="2" borderId="1" xfId="3" applyNumberFormat="1" applyFont="1" applyFill="1" applyBorder="1" applyAlignment="1">
      <alignment vertical="top"/>
    </xf>
    <xf numFmtId="0" fontId="58" fillId="2" borderId="1" xfId="8" applyFont="1" applyFill="1" applyBorder="1" applyAlignment="1">
      <alignment horizontal="left" vertical="top" wrapText="1"/>
    </xf>
    <xf numFmtId="191" fontId="105" fillId="2" borderId="1" xfId="0" applyNumberFormat="1" applyFont="1" applyFill="1" applyBorder="1" applyAlignment="1">
      <alignment vertical="top" wrapText="1"/>
    </xf>
    <xf numFmtId="0" fontId="57" fillId="2" borderId="0" xfId="0" applyFont="1" applyFill="1" applyBorder="1" applyAlignment="1">
      <alignment vertical="top"/>
    </xf>
    <xf numFmtId="0" fontId="167" fillId="2" borderId="1" xfId="9" applyNumberFormat="1" applyFont="1" applyFill="1" applyBorder="1" applyAlignment="1">
      <alignment horizontal="left" vertical="top" wrapText="1"/>
    </xf>
    <xf numFmtId="0" fontId="167" fillId="2" borderId="1" xfId="9" applyNumberFormat="1" applyFont="1" applyFill="1" applyBorder="1" applyAlignment="1">
      <alignment vertical="top" wrapText="1"/>
    </xf>
    <xf numFmtId="188" fontId="167" fillId="2" borderId="1" xfId="9" applyNumberFormat="1" applyFont="1" applyFill="1" applyBorder="1" applyAlignment="1">
      <alignment horizontal="left" vertical="top" wrapText="1"/>
    </xf>
    <xf numFmtId="192" fontId="58" fillId="2" borderId="0" xfId="9" applyNumberFormat="1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left" wrapText="1"/>
    </xf>
    <xf numFmtId="0" fontId="70" fillId="0" borderId="1" xfId="7" applyFont="1" applyBorder="1" applyAlignment="1">
      <alignment horizontal="left" wrapText="1"/>
    </xf>
    <xf numFmtId="0" fontId="59" fillId="0" borderId="1" xfId="0" applyFont="1" applyBorder="1" applyAlignment="1">
      <alignment horizontal="left" wrapText="1"/>
    </xf>
    <xf numFmtId="188" fontId="59" fillId="0" borderId="1" xfId="3" applyNumberFormat="1" applyFont="1" applyBorder="1" applyAlignment="1"/>
    <xf numFmtId="192" fontId="58" fillId="0" borderId="0" xfId="0" applyNumberFormat="1" applyFont="1" applyAlignment="1">
      <alignment horizontal="center" vertical="top"/>
    </xf>
    <xf numFmtId="192" fontId="58" fillId="0" borderId="0" xfId="0" applyNumberFormat="1" applyFont="1" applyAlignment="1">
      <alignment horizontal="center" vertical="top" wrapText="1"/>
    </xf>
    <xf numFmtId="188" fontId="58" fillId="2" borderId="0" xfId="3" applyNumberFormat="1" applyFont="1" applyFill="1" applyAlignment="1">
      <alignment vertical="top"/>
    </xf>
    <xf numFmtId="188" fontId="58" fillId="2" borderId="0" xfId="3" applyNumberFormat="1" applyFont="1" applyFill="1" applyAlignment="1">
      <alignment horizontal="center" vertical="top"/>
    </xf>
    <xf numFmtId="188" fontId="58" fillId="2" borderId="0" xfId="3" applyNumberFormat="1" applyFont="1" applyFill="1" applyAlignment="1">
      <alignment horizontal="left" vertical="top"/>
    </xf>
    <xf numFmtId="191" fontId="58" fillId="2" borderId="0" xfId="3" applyNumberFormat="1" applyFont="1" applyFill="1" applyAlignment="1">
      <alignment horizontal="center" vertical="top" wrapText="1"/>
    </xf>
    <xf numFmtId="192" fontId="58" fillId="2" borderId="0" xfId="3" applyNumberFormat="1" applyFont="1" applyFill="1" applyAlignment="1">
      <alignment horizontal="center" vertical="top" wrapText="1"/>
    </xf>
    <xf numFmtId="192" fontId="58" fillId="2" borderId="0" xfId="3" applyNumberFormat="1" applyFont="1" applyFill="1" applyAlignment="1">
      <alignment horizontal="center" vertical="top"/>
    </xf>
    <xf numFmtId="188" fontId="59" fillId="2" borderId="0" xfId="3" applyNumberFormat="1" applyFont="1" applyFill="1" applyAlignment="1">
      <alignment vertical="top"/>
    </xf>
    <xf numFmtId="0" fontId="169" fillId="0" borderId="0" xfId="0" applyFont="1" applyAlignment="1">
      <alignment horizontal="left" vertical="top" readingOrder="1"/>
    </xf>
    <xf numFmtId="192" fontId="58" fillId="2" borderId="0" xfId="0" applyNumberFormat="1" applyFont="1" applyFill="1" applyAlignment="1">
      <alignment horizontal="center" vertical="top" wrapText="1"/>
    </xf>
    <xf numFmtId="0" fontId="59" fillId="2" borderId="1" xfId="0" applyFont="1" applyFill="1" applyBorder="1" applyAlignment="1">
      <alignment horizontal="center" vertical="top"/>
    </xf>
    <xf numFmtId="0" fontId="59" fillId="0" borderId="1" xfId="0" applyFont="1" applyBorder="1" applyAlignment="1">
      <alignment horizontal="center" vertical="top"/>
    </xf>
    <xf numFmtId="0" fontId="43" fillId="2" borderId="1" xfId="9" applyNumberFormat="1" applyFont="1" applyFill="1" applyBorder="1" applyAlignment="1">
      <alignment horizontal="left" vertical="top" wrapText="1"/>
    </xf>
    <xf numFmtId="0" fontId="43" fillId="2" borderId="1" xfId="9" applyNumberFormat="1" applyFont="1" applyFill="1" applyBorder="1" applyAlignment="1">
      <alignment vertical="top" wrapText="1"/>
    </xf>
    <xf numFmtId="192" fontId="43" fillId="2" borderId="1" xfId="9" applyNumberFormat="1" applyFont="1" applyFill="1" applyBorder="1" applyAlignment="1">
      <alignment vertical="top" wrapText="1"/>
    </xf>
    <xf numFmtId="191" fontId="14" fillId="2" borderId="1" xfId="9" applyNumberFormat="1" applyFont="1" applyFill="1" applyBorder="1" applyAlignment="1">
      <alignment vertical="top" wrapText="1"/>
    </xf>
    <xf numFmtId="191" fontId="40" fillId="2" borderId="1" xfId="0" applyNumberFormat="1" applyFont="1" applyFill="1" applyBorder="1" applyAlignment="1">
      <alignment horizontal="center" vertical="top"/>
    </xf>
    <xf numFmtId="191" fontId="58" fillId="2" borderId="0" xfId="0" applyNumberFormat="1" applyFont="1" applyFill="1" applyAlignment="1">
      <alignment horizontal="center" vertical="top" wrapText="1"/>
    </xf>
    <xf numFmtId="0" fontId="167" fillId="2" borderId="1" xfId="0" applyFont="1" applyFill="1" applyBorder="1" applyAlignment="1">
      <alignment horizontal="left" vertical="top" wrapText="1"/>
    </xf>
    <xf numFmtId="192" fontId="58" fillId="2" borderId="1" xfId="9" applyNumberFormat="1" applyFont="1" applyFill="1" applyBorder="1" applyAlignment="1">
      <alignment vertical="top" wrapText="1"/>
    </xf>
    <xf numFmtId="191" fontId="77" fillId="10" borderId="4" xfId="0" applyNumberFormat="1" applyFont="1" applyFill="1" applyBorder="1" applyAlignment="1">
      <alignment vertical="center" wrapText="1"/>
    </xf>
    <xf numFmtId="191" fontId="77" fillId="10" borderId="2" xfId="0" applyNumberFormat="1" applyFont="1" applyFill="1" applyBorder="1" applyAlignment="1">
      <alignment vertical="center" wrapText="1"/>
    </xf>
    <xf numFmtId="191" fontId="77" fillId="10" borderId="3" xfId="0" applyNumberFormat="1" applyFont="1" applyFill="1" applyBorder="1" applyAlignment="1">
      <alignment vertical="center" wrapText="1"/>
    </xf>
    <xf numFmtId="0" fontId="59" fillId="0" borderId="18" xfId="0" applyFont="1" applyBorder="1" applyAlignment="1">
      <alignment horizontal="left" vertical="top" wrapText="1"/>
    </xf>
    <xf numFmtId="0" fontId="59" fillId="0" borderId="0" xfId="0" applyFont="1" applyAlignment="1">
      <alignment vertical="top" readingOrder="1"/>
    </xf>
    <xf numFmtId="0" fontId="77" fillId="0" borderId="1" xfId="0" applyFont="1" applyBorder="1" applyAlignment="1">
      <alignment horizontal="center" vertical="top" wrapText="1"/>
    </xf>
    <xf numFmtId="0" fontId="77" fillId="12" borderId="25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191" fontId="58" fillId="2" borderId="0" xfId="0" applyNumberFormat="1" applyFont="1" applyFill="1" applyAlignment="1">
      <alignment vertical="top" wrapText="1"/>
    </xf>
    <xf numFmtId="0" fontId="70" fillId="2" borderId="0" xfId="0" applyFont="1" applyFill="1" applyAlignment="1">
      <alignment vertical="center"/>
    </xf>
    <xf numFmtId="0" fontId="57" fillId="2" borderId="0" xfId="0" applyFont="1" applyFill="1" applyAlignment="1">
      <alignment vertical="center"/>
    </xf>
    <xf numFmtId="0" fontId="100" fillId="2" borderId="0" xfId="0" applyFont="1" applyFill="1" applyAlignment="1">
      <alignment vertical="center"/>
    </xf>
    <xf numFmtId="0" fontId="58" fillId="2" borderId="0" xfId="8" applyFont="1" applyFill="1" applyAlignment="1">
      <alignment horizontal="center" vertical="center" wrapText="1"/>
    </xf>
    <xf numFmtId="0" fontId="58" fillId="2" borderId="0" xfId="0" applyFont="1" applyFill="1" applyAlignment="1">
      <alignment horizontal="center" vertical="center" wrapText="1"/>
    </xf>
    <xf numFmtId="191" fontId="105" fillId="2" borderId="0" xfId="0" applyNumberFormat="1" applyFont="1" applyFill="1" applyAlignment="1">
      <alignment horizontal="center" vertical="center"/>
    </xf>
    <xf numFmtId="191" fontId="58" fillId="2" borderId="0" xfId="0" applyNumberFormat="1" applyFont="1" applyFill="1" applyAlignment="1">
      <alignment horizontal="center" vertical="center"/>
    </xf>
    <xf numFmtId="0" fontId="105" fillId="2" borderId="0" xfId="0" applyFont="1" applyFill="1" applyAlignment="1">
      <alignment horizontal="center" vertical="center" wrapText="1"/>
    </xf>
    <xf numFmtId="0" fontId="105" fillId="2" borderId="0" xfId="0" applyFont="1" applyFill="1" applyAlignment="1">
      <alignment horizontal="center" vertical="center"/>
    </xf>
    <xf numFmtId="191" fontId="105" fillId="2" borderId="0" xfId="0" applyNumberFormat="1" applyFont="1" applyFill="1" applyAlignment="1">
      <alignment vertical="center" wrapText="1"/>
    </xf>
    <xf numFmtId="0" fontId="70" fillId="2" borderId="0" xfId="0" applyFont="1" applyFill="1"/>
    <xf numFmtId="0" fontId="58" fillId="2" borderId="0" xfId="0" applyFont="1" applyFill="1" applyAlignment="1">
      <alignment horizontal="center" wrapText="1"/>
    </xf>
    <xf numFmtId="0" fontId="59" fillId="0" borderId="1" xfId="0" applyFont="1" applyBorder="1" applyAlignment="1">
      <alignment wrapText="1"/>
    </xf>
    <xf numFmtId="191" fontId="58" fillId="2" borderId="0" xfId="0" applyNumberFormat="1" applyFont="1" applyFill="1" applyAlignment="1">
      <alignment wrapText="1"/>
    </xf>
    <xf numFmtId="0" fontId="59" fillId="0" borderId="1" xfId="0" applyFont="1" applyBorder="1"/>
    <xf numFmtId="188" fontId="59" fillId="0" borderId="1" xfId="0" applyNumberFormat="1" applyFont="1" applyBorder="1"/>
    <xf numFmtId="0" fontId="59" fillId="2" borderId="0" xfId="0" applyFont="1" applyFill="1"/>
    <xf numFmtId="0" fontId="58" fillId="2" borderId="0" xfId="0" applyFont="1" applyFill="1"/>
    <xf numFmtId="0" fontId="58" fillId="2" borderId="0" xfId="0" applyFont="1" applyFill="1" applyAlignment="1">
      <alignment horizontal="center" vertical="top" wrapText="1"/>
    </xf>
    <xf numFmtId="191" fontId="77" fillId="10" borderId="4" xfId="0" applyNumberFormat="1" applyFont="1" applyFill="1" applyBorder="1" applyAlignment="1">
      <alignment vertical="top" wrapText="1"/>
    </xf>
    <xf numFmtId="191" fontId="77" fillId="10" borderId="2" xfId="0" applyNumberFormat="1" applyFont="1" applyFill="1" applyBorder="1" applyAlignment="1">
      <alignment vertical="top" wrapText="1"/>
    </xf>
    <xf numFmtId="191" fontId="77" fillId="10" borderId="3" xfId="0" applyNumberFormat="1" applyFont="1" applyFill="1" applyBorder="1" applyAlignment="1">
      <alignment vertical="top" wrapText="1"/>
    </xf>
    <xf numFmtId="192" fontId="58" fillId="13" borderId="1" xfId="0" applyNumberFormat="1" applyFont="1" applyFill="1" applyBorder="1" applyAlignment="1">
      <alignment vertical="top" wrapText="1"/>
    </xf>
    <xf numFmtId="192" fontId="43" fillId="2" borderId="1" xfId="0" applyNumberFormat="1" applyFont="1" applyFill="1" applyBorder="1" applyAlignment="1">
      <alignment vertical="top" wrapText="1"/>
    </xf>
    <xf numFmtId="191" fontId="55" fillId="2" borderId="1" xfId="0" applyNumberFormat="1" applyFont="1" applyFill="1" applyBorder="1" applyAlignment="1">
      <alignment vertical="top" wrapText="1"/>
    </xf>
    <xf numFmtId="0" fontId="59" fillId="0" borderId="1" xfId="0" applyFont="1" applyBorder="1" applyAlignment="1">
      <alignment horizontal="center" vertical="top" wrapText="1"/>
    </xf>
    <xf numFmtId="0" fontId="77" fillId="0" borderId="1" xfId="0" applyFont="1" applyBorder="1" applyAlignment="1">
      <alignment horizontal="center" vertical="top" wrapText="1"/>
    </xf>
    <xf numFmtId="0" fontId="94" fillId="0" borderId="1" xfId="0" applyFont="1" applyBorder="1" applyAlignment="1">
      <alignment vertical="center"/>
    </xf>
    <xf numFmtId="192" fontId="65" fillId="7" borderId="1" xfId="3" applyNumberFormat="1" applyFont="1" applyFill="1" applyBorder="1" applyAlignment="1">
      <alignment vertical="top"/>
    </xf>
    <xf numFmtId="192" fontId="14" fillId="7" borderId="1" xfId="3" applyNumberFormat="1" applyFont="1" applyFill="1" applyBorder="1" applyAlignment="1">
      <alignment vertical="top"/>
    </xf>
    <xf numFmtId="0" fontId="94" fillId="7" borderId="1" xfId="8" applyFont="1" applyFill="1" applyBorder="1" applyAlignment="1">
      <alignment vertical="top" wrapText="1"/>
    </xf>
    <xf numFmtId="0" fontId="14" fillId="7" borderId="1" xfId="8" applyFont="1" applyFill="1" applyBorder="1" applyAlignment="1">
      <alignment vertical="top" wrapText="1"/>
    </xf>
    <xf numFmtId="191" fontId="14" fillId="7" borderId="1" xfId="8" applyNumberFormat="1" applyFont="1" applyFill="1" applyBorder="1" applyAlignment="1">
      <alignment horizontal="center" vertical="top" wrapText="1"/>
    </xf>
    <xf numFmtId="17" fontId="14" fillId="7" borderId="1" xfId="8" applyNumberFormat="1" applyFont="1" applyFill="1" applyBorder="1" applyAlignment="1">
      <alignment horizontal="center" vertical="top" wrapText="1"/>
    </xf>
    <xf numFmtId="0" fontId="14" fillId="7" borderId="1" xfId="8" applyFont="1" applyFill="1" applyBorder="1" applyAlignment="1">
      <alignment vertical="top"/>
    </xf>
    <xf numFmtId="0" fontId="14" fillId="7" borderId="1" xfId="8" applyFont="1" applyFill="1" applyBorder="1" applyAlignment="1">
      <alignment horizontal="center" vertical="top"/>
    </xf>
    <xf numFmtId="191" fontId="14" fillId="7" borderId="1" xfId="8" applyNumberFormat="1" applyFont="1" applyFill="1" applyBorder="1" applyAlignment="1">
      <alignment vertical="top"/>
    </xf>
    <xf numFmtId="191" fontId="14" fillId="7" borderId="1" xfId="8" applyNumberFormat="1" applyFont="1" applyFill="1" applyBorder="1" applyAlignment="1">
      <alignment vertical="top" wrapText="1"/>
    </xf>
    <xf numFmtId="0" fontId="13" fillId="7" borderId="1" xfId="0" applyFont="1" applyFill="1" applyBorder="1" applyAlignment="1">
      <alignment vertical="top"/>
    </xf>
    <xf numFmtId="191" fontId="13" fillId="7" borderId="1" xfId="0" applyNumberFormat="1" applyFont="1" applyFill="1" applyBorder="1" applyAlignment="1">
      <alignment vertical="top"/>
    </xf>
    <xf numFmtId="0" fontId="14" fillId="7" borderId="1" xfId="0" applyFont="1" applyFill="1" applyBorder="1" applyAlignment="1">
      <alignment vertical="top" wrapText="1"/>
    </xf>
    <xf numFmtId="0" fontId="14" fillId="7" borderId="1" xfId="1" applyFont="1" applyFill="1" applyBorder="1" applyAlignment="1">
      <alignment vertical="top" wrapText="1"/>
    </xf>
    <xf numFmtId="0" fontId="94" fillId="7" borderId="1" xfId="0" applyFont="1" applyFill="1" applyBorder="1" applyAlignment="1">
      <alignment horizontal="center" vertical="top"/>
    </xf>
    <xf numFmtId="0" fontId="94" fillId="7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43" fillId="7" borderId="1" xfId="0" applyFont="1" applyFill="1" applyBorder="1" applyAlignment="1">
      <alignment horizontal="center" vertical="top"/>
    </xf>
    <xf numFmtId="1" fontId="43" fillId="7" borderId="1" xfId="0" applyNumberFormat="1" applyFont="1" applyFill="1" applyBorder="1" applyAlignment="1">
      <alignment horizontal="center" vertical="top"/>
    </xf>
    <xf numFmtId="0" fontId="61" fillId="7" borderId="1" xfId="0" applyFont="1" applyFill="1" applyBorder="1" applyAlignment="1">
      <alignment horizontal="left" vertical="top" wrapText="1"/>
    </xf>
    <xf numFmtId="0" fontId="71" fillId="7" borderId="1" xfId="0" applyFont="1" applyFill="1" applyBorder="1" applyAlignment="1">
      <alignment horizontal="left" vertical="top" wrapText="1"/>
    </xf>
    <xf numFmtId="0" fontId="43" fillId="7" borderId="1" xfId="0" applyFont="1" applyFill="1" applyBorder="1" applyAlignment="1">
      <alignment horizontal="left" vertical="top" wrapText="1"/>
    </xf>
    <xf numFmtId="194" fontId="108" fillId="7" borderId="1" xfId="0" applyNumberFormat="1" applyFont="1" applyFill="1" applyBorder="1" applyAlignment="1">
      <alignment horizontal="center" vertical="top" wrapText="1"/>
    </xf>
    <xf numFmtId="190" fontId="58" fillId="7" borderId="1" xfId="0" applyNumberFormat="1" applyFont="1" applyFill="1" applyBorder="1" applyAlignment="1">
      <alignment horizontal="center" vertical="top" wrapText="1"/>
    </xf>
    <xf numFmtId="194" fontId="108" fillId="7" borderId="1" xfId="0" applyNumberFormat="1" applyFont="1" applyFill="1" applyBorder="1" applyAlignment="1">
      <alignment horizontal="left" vertical="top"/>
    </xf>
    <xf numFmtId="194" fontId="62" fillId="7" borderId="1" xfId="0" applyNumberFormat="1" applyFont="1" applyFill="1" applyBorder="1" applyAlignment="1">
      <alignment horizontal="left" vertical="top" wrapText="1"/>
    </xf>
    <xf numFmtId="194" fontId="65" fillId="7" borderId="1" xfId="0" applyNumberFormat="1" applyFont="1" applyFill="1" applyBorder="1" applyAlignment="1">
      <alignment horizontal="center" vertical="top" wrapText="1"/>
    </xf>
    <xf numFmtId="194" fontId="93" fillId="7" borderId="1" xfId="0" applyNumberFormat="1" applyFont="1" applyFill="1" applyBorder="1" applyAlignment="1">
      <alignment horizontal="left" vertical="top" wrapText="1"/>
    </xf>
    <xf numFmtId="194" fontId="93" fillId="7" borderId="1" xfId="0" applyNumberFormat="1" applyFont="1" applyFill="1" applyBorder="1" applyAlignment="1">
      <alignment horizontal="center" vertical="top" wrapText="1"/>
    </xf>
    <xf numFmtId="191" fontId="62" fillId="7" borderId="1" xfId="0" applyNumberFormat="1" applyFont="1" applyFill="1" applyBorder="1" applyAlignment="1">
      <alignment horizontal="left" vertical="top" wrapText="1"/>
    </xf>
    <xf numFmtId="194" fontId="43" fillId="7" borderId="1" xfId="0" applyNumberFormat="1" applyFont="1" applyFill="1" applyBorder="1" applyAlignment="1">
      <alignment horizontal="left" vertical="top" wrapText="1"/>
    </xf>
    <xf numFmtId="191" fontId="43" fillId="7" borderId="1" xfId="0" applyNumberFormat="1" applyFont="1" applyFill="1" applyBorder="1" applyAlignment="1">
      <alignment horizontal="left" vertical="top" wrapText="1"/>
    </xf>
    <xf numFmtId="0" fontId="43" fillId="7" borderId="0" xfId="0" applyFont="1" applyFill="1" applyAlignment="1">
      <alignment horizontal="left" vertical="top"/>
    </xf>
    <xf numFmtId="192" fontId="14" fillId="2" borderId="1" xfId="9" applyNumberFormat="1" applyFont="1" applyFill="1" applyBorder="1" applyAlignment="1">
      <alignment vertical="top" wrapText="1"/>
    </xf>
    <xf numFmtId="191" fontId="62" fillId="2" borderId="0" xfId="0" applyNumberFormat="1" applyFont="1" applyFill="1" applyAlignment="1">
      <alignment vertical="center"/>
    </xf>
    <xf numFmtId="191" fontId="139" fillId="2" borderId="0" xfId="0" applyNumberFormat="1" applyFont="1" applyFill="1" applyBorder="1" applyAlignment="1">
      <alignment horizontal="center" vertical="center"/>
    </xf>
    <xf numFmtId="191" fontId="62" fillId="2" borderId="0" xfId="0" applyNumberFormat="1" applyFont="1" applyFill="1" applyBorder="1" applyAlignment="1">
      <alignment vertical="top" wrapText="1"/>
    </xf>
    <xf numFmtId="191" fontId="62" fillId="2" borderId="0" xfId="0" applyNumberFormat="1" applyFont="1" applyFill="1"/>
    <xf numFmtId="191" fontId="63" fillId="2" borderId="0" xfId="0" applyNumberFormat="1" applyFont="1" applyFill="1" applyAlignment="1">
      <alignment vertical="top" wrapText="1"/>
    </xf>
    <xf numFmtId="0" fontId="77" fillId="0" borderId="1" xfId="0" applyFont="1" applyBorder="1" applyAlignment="1">
      <alignment horizontal="center" vertical="top" wrapText="1"/>
    </xf>
    <xf numFmtId="0" fontId="56" fillId="7" borderId="1" xfId="0" applyFont="1" applyFill="1" applyBorder="1" applyAlignment="1">
      <alignment horizontal="center" vertical="top"/>
    </xf>
    <xf numFmtId="0" fontId="43" fillId="7" borderId="1" xfId="0" applyFont="1" applyFill="1" applyBorder="1" applyAlignment="1">
      <alignment vertical="top" wrapText="1"/>
    </xf>
    <xf numFmtId="0" fontId="67" fillId="7" borderId="1" xfId="0" applyFont="1" applyFill="1" applyBorder="1" applyAlignment="1">
      <alignment horizontal="left" vertical="top" wrapText="1"/>
    </xf>
    <xf numFmtId="188" fontId="58" fillId="7" borderId="1" xfId="9" applyNumberFormat="1" applyFont="1" applyFill="1" applyBorder="1" applyAlignment="1">
      <alignment vertical="top" wrapText="1"/>
    </xf>
    <xf numFmtId="188" fontId="58" fillId="7" borderId="1" xfId="9" applyNumberFormat="1" applyFont="1" applyFill="1" applyBorder="1" applyAlignment="1">
      <alignment horizontal="left" vertical="top" wrapText="1"/>
    </xf>
    <xf numFmtId="191" fontId="58" fillId="7" borderId="1" xfId="10" applyNumberFormat="1" applyFont="1" applyFill="1" applyBorder="1" applyAlignment="1">
      <alignment horizontal="left" vertical="top" wrapText="1"/>
    </xf>
    <xf numFmtId="192" fontId="58" fillId="7" borderId="1" xfId="9" applyNumberFormat="1" applyFont="1" applyFill="1" applyBorder="1" applyAlignment="1">
      <alignment vertical="top"/>
    </xf>
    <xf numFmtId="0" fontId="58" fillId="7" borderId="1" xfId="10" applyFont="1" applyFill="1" applyBorder="1" applyAlignment="1">
      <alignment vertical="top" wrapText="1"/>
    </xf>
    <xf numFmtId="191" fontId="65" fillId="7" borderId="1" xfId="3" applyNumberFormat="1" applyFont="1" applyFill="1" applyBorder="1" applyAlignment="1">
      <alignment horizontal="center" vertical="top"/>
    </xf>
    <xf numFmtId="192" fontId="62" fillId="7" borderId="1" xfId="9" applyNumberFormat="1" applyFont="1" applyFill="1" applyBorder="1" applyAlignment="1">
      <alignment vertical="top"/>
    </xf>
    <xf numFmtId="0" fontId="56" fillId="7" borderId="1" xfId="0" applyFont="1" applyFill="1" applyBorder="1" applyAlignment="1">
      <alignment vertical="top"/>
    </xf>
    <xf numFmtId="191" fontId="43" fillId="7" borderId="1" xfId="0" applyNumberFormat="1" applyFont="1" applyFill="1" applyBorder="1" applyAlignment="1">
      <alignment vertical="top" wrapText="1"/>
    </xf>
    <xf numFmtId="0" fontId="43" fillId="7" borderId="0" xfId="0" applyFont="1" applyFill="1" applyAlignment="1">
      <alignment vertical="top"/>
    </xf>
    <xf numFmtId="0" fontId="56" fillId="7" borderId="0" xfId="0" applyFont="1" applyFill="1" applyAlignment="1">
      <alignment vertical="top"/>
    </xf>
    <xf numFmtId="193" fontId="95" fillId="2" borderId="1" xfId="3" applyNumberFormat="1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left" vertical="top"/>
    </xf>
    <xf numFmtId="59" fontId="13" fillId="7" borderId="1" xfId="0" applyNumberFormat="1" applyFont="1" applyFill="1" applyBorder="1" applyAlignment="1">
      <alignment horizontal="center" vertical="top" wrapText="1"/>
    </xf>
    <xf numFmtId="0" fontId="70" fillId="7" borderId="1" xfId="0" applyFont="1" applyFill="1" applyBorder="1" applyAlignment="1">
      <alignment vertical="top" wrapText="1"/>
    </xf>
    <xf numFmtId="0" fontId="57" fillId="7" borderId="1" xfId="0" applyFont="1" applyFill="1" applyBorder="1" applyAlignment="1">
      <alignment vertical="top" wrapText="1"/>
    </xf>
    <xf numFmtId="192" fontId="13" fillId="7" borderId="1" xfId="0" applyNumberFormat="1" applyFont="1" applyFill="1" applyBorder="1" applyAlignment="1">
      <alignment vertical="top" wrapText="1"/>
    </xf>
    <xf numFmtId="192" fontId="13" fillId="7" borderId="3" xfId="0" applyNumberFormat="1" applyFont="1" applyFill="1" applyBorder="1" applyAlignment="1">
      <alignment vertical="top" wrapText="1"/>
    </xf>
    <xf numFmtId="0" fontId="13" fillId="7" borderId="1" xfId="0" applyFont="1" applyFill="1" applyBorder="1" applyAlignment="1">
      <alignment vertical="top" wrapText="1"/>
    </xf>
    <xf numFmtId="0" fontId="13" fillId="7" borderId="0" xfId="0" applyFont="1" applyFill="1" applyAlignment="1">
      <alignment vertical="top" wrapText="1"/>
    </xf>
    <xf numFmtId="191" fontId="57" fillId="0" borderId="0" xfId="0" applyNumberFormat="1" applyFont="1" applyAlignment="1">
      <alignment horizontal="left"/>
    </xf>
    <xf numFmtId="191" fontId="57" fillId="0" borderId="0" xfId="3" applyNumberFormat="1" applyFont="1" applyFill="1" applyAlignment="1">
      <alignment wrapText="1"/>
    </xf>
    <xf numFmtId="191" fontId="58" fillId="2" borderId="1" xfId="0" applyNumberFormat="1" applyFont="1" applyFill="1" applyBorder="1" applyAlignment="1">
      <alignment horizontal="left" vertical="top" wrapText="1"/>
    </xf>
    <xf numFmtId="191" fontId="59" fillId="0" borderId="0" xfId="8" applyNumberFormat="1" applyFont="1" applyBorder="1" applyAlignment="1">
      <alignment horizontal="left" vertical="top" wrapText="1"/>
    </xf>
    <xf numFmtId="191" fontId="58" fillId="0" borderId="0" xfId="8" applyNumberFormat="1" applyFont="1" applyBorder="1" applyAlignment="1">
      <alignment horizontal="center" vertical="top" wrapText="1"/>
    </xf>
    <xf numFmtId="191" fontId="58" fillId="0" borderId="0" xfId="0" applyNumberFormat="1" applyFont="1" applyAlignment="1">
      <alignment horizontal="left" vertical="top"/>
    </xf>
    <xf numFmtId="0" fontId="58" fillId="7" borderId="1" xfId="0" applyFont="1" applyFill="1" applyBorder="1" applyAlignment="1">
      <alignment horizontal="center" vertical="top" wrapText="1"/>
    </xf>
    <xf numFmtId="0" fontId="170" fillId="0" borderId="0" xfId="0" applyFont="1" applyAlignment="1">
      <alignment vertical="top"/>
    </xf>
    <xf numFmtId="0" fontId="170" fillId="0" borderId="0" xfId="0" applyFont="1" applyAlignment="1">
      <alignment horizontal="center" vertical="top"/>
    </xf>
    <xf numFmtId="0" fontId="171" fillId="12" borderId="20" xfId="0" applyFont="1" applyFill="1" applyBorder="1" applyAlignment="1">
      <alignment horizontal="center" vertical="top" wrapText="1"/>
    </xf>
    <xf numFmtId="0" fontId="170" fillId="0" borderId="0" xfId="0" applyFont="1" applyAlignment="1">
      <alignment vertical="top" wrapText="1"/>
    </xf>
    <xf numFmtId="0" fontId="171" fillId="12" borderId="25" xfId="0" applyFont="1" applyFill="1" applyBorder="1" applyAlignment="1">
      <alignment horizontal="center" vertical="top" wrapText="1"/>
    </xf>
    <xf numFmtId="191" fontId="171" fillId="12" borderId="26" xfId="0" applyNumberFormat="1" applyFont="1" applyFill="1" applyBorder="1" applyAlignment="1">
      <alignment horizontal="center" vertical="top" wrapText="1"/>
    </xf>
    <xf numFmtId="0" fontId="171" fillId="0" borderId="28" xfId="0" applyFont="1" applyBorder="1" applyAlignment="1">
      <alignment horizontal="center" vertical="top" wrapText="1"/>
    </xf>
    <xf numFmtId="191" fontId="171" fillId="12" borderId="29" xfId="0" applyNumberFormat="1" applyFont="1" applyFill="1" applyBorder="1" applyAlignment="1">
      <alignment horizontal="center" vertical="top" wrapText="1"/>
    </xf>
    <xf numFmtId="0" fontId="170" fillId="2" borderId="1" xfId="0" applyFont="1" applyFill="1" applyBorder="1" applyAlignment="1">
      <alignment horizontal="left" vertical="top" wrapText="1"/>
    </xf>
    <xf numFmtId="0" fontId="171" fillId="2" borderId="1" xfId="0" applyFont="1" applyFill="1" applyBorder="1" applyAlignment="1">
      <alignment horizontal="center" vertical="top"/>
    </xf>
    <xf numFmtId="0" fontId="170" fillId="2" borderId="1" xfId="0" applyFont="1" applyFill="1" applyBorder="1" applyAlignment="1">
      <alignment horizontal="center" vertical="top"/>
    </xf>
    <xf numFmtId="0" fontId="171" fillId="2" borderId="1" xfId="0" applyFont="1" applyFill="1" applyBorder="1" applyAlignment="1">
      <alignment vertical="top" wrapText="1"/>
    </xf>
    <xf numFmtId="0" fontId="170" fillId="2" borderId="1" xfId="0" applyFont="1" applyFill="1" applyBorder="1" applyAlignment="1">
      <alignment horizontal="justify" vertical="top"/>
    </xf>
    <xf numFmtId="0" fontId="170" fillId="2" borderId="1" xfId="0" applyFont="1" applyFill="1" applyBorder="1" applyAlignment="1">
      <alignment vertical="top" wrapText="1"/>
    </xf>
    <xf numFmtId="191" fontId="170" fillId="2" borderId="1" xfId="0" applyNumberFormat="1" applyFont="1" applyFill="1" applyBorder="1" applyAlignment="1">
      <alignment horizontal="left" vertical="top" wrapText="1"/>
    </xf>
    <xf numFmtId="192" fontId="170" fillId="2" borderId="1" xfId="9" applyNumberFormat="1" applyFont="1" applyFill="1" applyBorder="1" applyAlignment="1">
      <alignment vertical="top"/>
    </xf>
    <xf numFmtId="188" fontId="170" fillId="2" borderId="1" xfId="9" applyNumberFormat="1" applyFont="1" applyFill="1" applyBorder="1" applyAlignment="1">
      <alignment horizontal="left" vertical="top" wrapText="1"/>
    </xf>
    <xf numFmtId="190" fontId="170" fillId="2" borderId="1" xfId="9" applyNumberFormat="1" applyFont="1" applyFill="1" applyBorder="1" applyAlignment="1">
      <alignment horizontal="center" vertical="top" wrapText="1"/>
    </xf>
    <xf numFmtId="0" fontId="170" fillId="2" borderId="1" xfId="0" applyFont="1" applyFill="1" applyBorder="1" applyAlignment="1">
      <alignment horizontal="center" vertical="top" wrapText="1"/>
    </xf>
    <xf numFmtId="191" fontId="170" fillId="2" borderId="1" xfId="0" applyNumberFormat="1" applyFont="1" applyFill="1" applyBorder="1" applyAlignment="1">
      <alignment vertical="top" wrapText="1"/>
    </xf>
    <xf numFmtId="191" fontId="170" fillId="2" borderId="1" xfId="0" applyNumberFormat="1" applyFont="1" applyFill="1" applyBorder="1" applyAlignment="1">
      <alignment horizontal="center" vertical="top"/>
    </xf>
    <xf numFmtId="0" fontId="170" fillId="2" borderId="0" xfId="0" applyFont="1" applyFill="1" applyAlignment="1">
      <alignment vertical="top" wrapText="1"/>
    </xf>
    <xf numFmtId="0" fontId="170" fillId="2" borderId="0" xfId="0" applyFont="1" applyFill="1" applyAlignment="1">
      <alignment vertical="top"/>
    </xf>
    <xf numFmtId="0" fontId="170" fillId="2" borderId="0" xfId="0" applyFont="1" applyFill="1" applyAlignment="1">
      <alignment horizontal="left" vertical="top" wrapText="1"/>
    </xf>
    <xf numFmtId="188" fontId="170" fillId="0" borderId="0" xfId="0" applyNumberFormat="1" applyFont="1" applyAlignment="1">
      <alignment vertical="top"/>
    </xf>
    <xf numFmtId="0" fontId="170" fillId="0" borderId="0" xfId="0" applyFont="1"/>
    <xf numFmtId="0" fontId="170" fillId="2" borderId="0" xfId="0" applyFont="1" applyFill="1"/>
    <xf numFmtId="0" fontId="171" fillId="2" borderId="0" xfId="0" applyFont="1" applyFill="1" applyAlignment="1">
      <alignment horizontal="center" vertical="top"/>
    </xf>
    <xf numFmtId="0" fontId="170" fillId="2" borderId="0" xfId="0" applyFont="1" applyFill="1" applyAlignment="1">
      <alignment horizontal="center" vertical="top"/>
    </xf>
    <xf numFmtId="191" fontId="170" fillId="2" borderId="0" xfId="0" applyNumberFormat="1" applyFont="1" applyFill="1" applyAlignment="1">
      <alignment vertical="top" wrapText="1"/>
    </xf>
    <xf numFmtId="191" fontId="170" fillId="0" borderId="0" xfId="0" applyNumberFormat="1" applyFont="1" applyAlignment="1">
      <alignment vertical="top"/>
    </xf>
    <xf numFmtId="0" fontId="171" fillId="0" borderId="0" xfId="0" applyFont="1" applyAlignment="1">
      <alignment vertical="top"/>
    </xf>
    <xf numFmtId="191" fontId="170" fillId="0" borderId="0" xfId="3" applyNumberFormat="1" applyFont="1" applyFill="1" applyAlignment="1">
      <alignment vertical="top"/>
    </xf>
    <xf numFmtId="192" fontId="171" fillId="7" borderId="0" xfId="0" applyNumberFormat="1" applyFont="1" applyFill="1" applyAlignment="1">
      <alignment horizontal="left" vertical="top"/>
    </xf>
    <xf numFmtId="191" fontId="170" fillId="0" borderId="0" xfId="0" applyNumberFormat="1" applyFont="1" applyAlignment="1">
      <alignment vertical="top" wrapText="1"/>
    </xf>
    <xf numFmtId="0" fontId="171" fillId="0" borderId="24" xfId="0" applyFont="1" applyBorder="1" applyAlignment="1">
      <alignment horizontal="center" vertical="top" wrapText="1"/>
    </xf>
    <xf numFmtId="0" fontId="171" fillId="0" borderId="7" xfId="0" applyFont="1" applyBorder="1" applyAlignment="1">
      <alignment horizontal="center" vertical="top" wrapText="1"/>
    </xf>
    <xf numFmtId="0" fontId="171" fillId="0" borderId="6" xfId="0" applyFont="1" applyBorder="1" applyAlignment="1">
      <alignment horizontal="center" vertical="top" wrapText="1"/>
    </xf>
    <xf numFmtId="0" fontId="172" fillId="0" borderId="26" xfId="0" applyFont="1" applyBorder="1" applyAlignment="1">
      <alignment horizontal="center" vertical="top" wrapText="1"/>
    </xf>
    <xf numFmtId="0" fontId="172" fillId="0" borderId="27" xfId="0" applyFont="1" applyBorder="1" applyAlignment="1">
      <alignment horizontal="center" vertical="top" wrapText="1"/>
    </xf>
    <xf numFmtId="0" fontId="171" fillId="0" borderId="29" xfId="0" applyFont="1" applyBorder="1" applyAlignment="1">
      <alignment vertical="top" wrapText="1"/>
    </xf>
    <xf numFmtId="0" fontId="172" fillId="0" borderId="30" xfId="0" applyFont="1" applyBorder="1" applyAlignment="1">
      <alignment horizontal="center" vertical="top" wrapText="1"/>
    </xf>
    <xf numFmtId="0" fontId="170" fillId="2" borderId="0" xfId="0" applyFont="1" applyFill="1" applyAlignment="1">
      <alignment horizontal="center" vertical="top" wrapText="1"/>
    </xf>
    <xf numFmtId="0" fontId="170" fillId="0" borderId="1" xfId="0" applyFont="1" applyBorder="1" applyAlignment="1">
      <alignment horizontal="justify" vertical="top"/>
    </xf>
    <xf numFmtId="0" fontId="170" fillId="0" borderId="1" xfId="0" applyFont="1" applyBorder="1" applyAlignment="1">
      <alignment vertical="top" wrapText="1"/>
    </xf>
    <xf numFmtId="190" fontId="170" fillId="2" borderId="1" xfId="9" applyNumberFormat="1" applyFont="1" applyFill="1" applyBorder="1" applyAlignment="1">
      <alignment vertical="top" wrapText="1"/>
    </xf>
    <xf numFmtId="0" fontId="170" fillId="2" borderId="1" xfId="0" applyFont="1" applyFill="1" applyBorder="1" applyAlignment="1">
      <alignment vertical="top"/>
    </xf>
    <xf numFmtId="0" fontId="171" fillId="2" borderId="0" xfId="0" applyFont="1" applyFill="1" applyAlignment="1">
      <alignment vertical="top" wrapText="1"/>
    </xf>
    <xf numFmtId="0" fontId="170" fillId="0" borderId="0" xfId="0" applyFont="1" applyAlignment="1">
      <alignment horizontal="justify" vertical="top"/>
    </xf>
    <xf numFmtId="191" fontId="170" fillId="2" borderId="0" xfId="0" applyNumberFormat="1" applyFont="1" applyFill="1" applyAlignment="1">
      <alignment horizontal="left" vertical="top" wrapText="1"/>
    </xf>
    <xf numFmtId="190" fontId="170" fillId="2" borderId="0" xfId="9" applyNumberFormat="1" applyFont="1" applyFill="1" applyBorder="1" applyAlignment="1">
      <alignment vertical="top"/>
    </xf>
    <xf numFmtId="188" fontId="170" fillId="2" borderId="0" xfId="9" applyNumberFormat="1" applyFont="1" applyFill="1" applyBorder="1" applyAlignment="1">
      <alignment horizontal="left" vertical="top" wrapText="1"/>
    </xf>
    <xf numFmtId="190" fontId="170" fillId="2" borderId="0" xfId="9" applyNumberFormat="1" applyFont="1" applyFill="1" applyBorder="1" applyAlignment="1">
      <alignment vertical="top" wrapText="1"/>
    </xf>
    <xf numFmtId="190" fontId="170" fillId="2" borderId="0" xfId="0" applyNumberFormat="1" applyFont="1" applyFill="1" applyAlignment="1">
      <alignment vertical="top"/>
    </xf>
    <xf numFmtId="190" fontId="170" fillId="0" borderId="0" xfId="0" applyNumberFormat="1" applyFont="1" applyAlignment="1">
      <alignment vertical="top"/>
    </xf>
    <xf numFmtId="0" fontId="171" fillId="0" borderId="0" xfId="0" applyFont="1" applyAlignment="1">
      <alignment vertical="center" readingOrder="1"/>
    </xf>
    <xf numFmtId="0" fontId="171" fillId="0" borderId="0" xfId="0" applyFont="1" applyAlignment="1">
      <alignment horizontal="left" vertical="center" readingOrder="1"/>
    </xf>
    <xf numFmtId="191" fontId="170" fillId="0" borderId="0" xfId="0" applyNumberFormat="1" applyFont="1" applyAlignment="1">
      <alignment horizontal="left" vertical="top"/>
    </xf>
    <xf numFmtId="190" fontId="170" fillId="0" borderId="0" xfId="0" applyNumberFormat="1" applyFont="1"/>
    <xf numFmtId="191" fontId="170" fillId="0" borderId="0" xfId="0" applyNumberFormat="1" applyFont="1"/>
    <xf numFmtId="0" fontId="58" fillId="0" borderId="0" xfId="0" applyFont="1" applyAlignment="1">
      <alignment vertical="center"/>
    </xf>
    <xf numFmtId="0" fontId="58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vertical="center" wrapText="1"/>
    </xf>
    <xf numFmtId="0" fontId="59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vertical="center"/>
    </xf>
    <xf numFmtId="0" fontId="94" fillId="0" borderId="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93" fontId="40" fillId="2" borderId="1" xfId="3" applyNumberFormat="1" applyFont="1" applyFill="1" applyBorder="1" applyAlignment="1">
      <alignment vertical="top" wrapText="1"/>
    </xf>
    <xf numFmtId="0" fontId="76" fillId="0" borderId="1" xfId="0" applyFont="1" applyBorder="1" applyAlignment="1">
      <alignment horizontal="left" vertical="top" wrapText="1"/>
    </xf>
    <xf numFmtId="192" fontId="71" fillId="0" borderId="1" xfId="3" applyNumberFormat="1" applyFont="1" applyFill="1" applyBorder="1" applyAlignment="1">
      <alignment vertical="top" wrapText="1"/>
    </xf>
    <xf numFmtId="0" fontId="76" fillId="0" borderId="1" xfId="0" applyFont="1" applyBorder="1" applyAlignment="1">
      <alignment horizontal="center" vertical="top" wrapText="1"/>
    </xf>
    <xf numFmtId="0" fontId="173" fillId="0" borderId="1" xfId="0" applyFont="1" applyBorder="1" applyAlignment="1">
      <alignment horizontal="center" vertical="top"/>
    </xf>
    <xf numFmtId="191" fontId="76" fillId="0" borderId="1" xfId="0" applyNumberFormat="1" applyFont="1" applyBorder="1" applyAlignment="1">
      <alignment vertical="top"/>
    </xf>
    <xf numFmtId="0" fontId="76" fillId="0" borderId="1" xfId="0" applyFont="1" applyBorder="1" applyAlignment="1">
      <alignment vertical="top"/>
    </xf>
    <xf numFmtId="0" fontId="71" fillId="2" borderId="1" xfId="0" applyFont="1" applyFill="1" applyBorder="1" applyAlignment="1">
      <alignment vertical="top" wrapText="1"/>
    </xf>
    <xf numFmtId="0" fontId="13" fillId="7" borderId="1" xfId="0" applyFont="1" applyFill="1" applyBorder="1" applyAlignment="1">
      <alignment horizontal="left" vertical="top" wrapText="1"/>
    </xf>
    <xf numFmtId="191" fontId="13" fillId="7" borderId="1" xfId="0" applyNumberFormat="1" applyFont="1" applyFill="1" applyBorder="1" applyAlignment="1">
      <alignment vertical="top" wrapText="1"/>
    </xf>
    <xf numFmtId="0" fontId="14" fillId="7" borderId="0" xfId="0" applyFont="1" applyFill="1" applyAlignment="1">
      <alignment vertical="top" wrapText="1"/>
    </xf>
    <xf numFmtId="0" fontId="40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vertical="top" wrapText="1"/>
    </xf>
    <xf numFmtId="188" fontId="14" fillId="2" borderId="1" xfId="3" applyNumberFormat="1" applyFont="1" applyFill="1" applyBorder="1" applyAlignment="1">
      <alignment vertical="top" wrapText="1"/>
    </xf>
    <xf numFmtId="191" fontId="13" fillId="2" borderId="1" xfId="0" applyNumberFormat="1" applyFont="1" applyFill="1" applyBorder="1" applyAlignment="1">
      <alignment vertical="top" wrapText="1"/>
    </xf>
    <xf numFmtId="0" fontId="66" fillId="0" borderId="1" xfId="0" applyFont="1" applyBorder="1" applyAlignment="1">
      <alignment horizontal="center" vertical="top" wrapText="1"/>
    </xf>
    <xf numFmtId="0" fontId="66" fillId="0" borderId="7" xfId="0" applyFont="1" applyBorder="1" applyAlignment="1">
      <alignment horizontal="center" vertical="top" wrapText="1"/>
    </xf>
    <xf numFmtId="0" fontId="71" fillId="0" borderId="1" xfId="0" applyFont="1" applyBorder="1" applyAlignment="1">
      <alignment horizontal="center" vertical="top"/>
    </xf>
    <xf numFmtId="0" fontId="76" fillId="0" borderId="1" xfId="0" applyFont="1" applyBorder="1" applyAlignment="1">
      <alignment horizontal="center" vertical="top"/>
    </xf>
    <xf numFmtId="192" fontId="134" fillId="2" borderId="0" xfId="0" applyNumberFormat="1" applyFont="1" applyFill="1" applyAlignment="1">
      <alignment horizontal="left"/>
    </xf>
    <xf numFmtId="0" fontId="59" fillId="0" borderId="0" xfId="8" applyFont="1" applyBorder="1" applyAlignment="1">
      <alignment vertical="top" wrapText="1"/>
    </xf>
    <xf numFmtId="192" fontId="66" fillId="12" borderId="22" xfId="0" applyNumberFormat="1" applyFont="1" applyFill="1" applyBorder="1" applyAlignment="1">
      <alignment vertical="center" wrapText="1"/>
    </xf>
    <xf numFmtId="0" fontId="66" fillId="0" borderId="6" xfId="0" applyFont="1" applyBorder="1" applyAlignment="1">
      <alignment horizontal="center" vertical="top" wrapText="1"/>
    </xf>
    <xf numFmtId="192" fontId="66" fillId="12" borderId="33" xfId="0" applyNumberFormat="1" applyFont="1" applyFill="1" applyBorder="1" applyAlignment="1">
      <alignment vertical="center" wrapText="1"/>
    </xf>
    <xf numFmtId="0" fontId="138" fillId="0" borderId="32" xfId="0" applyFont="1" applyBorder="1" applyAlignment="1">
      <alignment horizontal="center" vertical="top" wrapText="1"/>
    </xf>
    <xf numFmtId="192" fontId="66" fillId="12" borderId="34" xfId="0" applyNumberFormat="1" applyFont="1" applyFill="1" applyBorder="1" applyAlignment="1">
      <alignment vertical="center" wrapText="1"/>
    </xf>
    <xf numFmtId="0" fontId="66" fillId="0" borderId="36" xfId="0" applyFont="1" applyBorder="1" applyAlignment="1">
      <alignment vertical="top" wrapText="1"/>
    </xf>
    <xf numFmtId="191" fontId="69" fillId="2" borderId="0" xfId="0" applyNumberFormat="1" applyFont="1" applyFill="1" applyAlignment="1">
      <alignment vertical="top" wrapText="1"/>
    </xf>
    <xf numFmtId="191" fontId="69" fillId="2" borderId="1" xfId="0" applyNumberFormat="1" applyFont="1" applyFill="1" applyBorder="1" applyAlignment="1">
      <alignment horizontal="center" vertical="top" wrapText="1"/>
    </xf>
    <xf numFmtId="191" fontId="69" fillId="0" borderId="1" xfId="8" applyNumberFormat="1" applyFont="1" applyBorder="1" applyAlignment="1">
      <alignment vertical="top" wrapText="1"/>
    </xf>
    <xf numFmtId="0" fontId="174" fillId="2" borderId="1" xfId="0" applyFont="1" applyFill="1" applyBorder="1" applyAlignment="1">
      <alignment vertical="top" wrapText="1"/>
    </xf>
    <xf numFmtId="0" fontId="71" fillId="2" borderId="1" xfId="9" applyNumberFormat="1" applyFont="1" applyFill="1" applyBorder="1" applyAlignment="1">
      <alignment horizontal="left" vertical="top" wrapText="1"/>
    </xf>
    <xf numFmtId="0" fontId="71" fillId="2" borderId="1" xfId="9" applyNumberFormat="1" applyFont="1" applyFill="1" applyBorder="1" applyAlignment="1">
      <alignment vertical="top" wrapText="1"/>
    </xf>
    <xf numFmtId="191" fontId="71" fillId="2" borderId="1" xfId="9" applyNumberFormat="1" applyFont="1" applyFill="1" applyBorder="1" applyAlignment="1">
      <alignment vertical="top" wrapText="1"/>
    </xf>
    <xf numFmtId="188" fontId="71" fillId="2" borderId="1" xfId="9" applyNumberFormat="1" applyFont="1" applyFill="1" applyBorder="1" applyAlignment="1">
      <alignment vertical="top" wrapText="1"/>
    </xf>
    <xf numFmtId="191" fontId="71" fillId="2" borderId="1" xfId="0" applyNumberFormat="1" applyFont="1" applyFill="1" applyBorder="1" applyAlignment="1">
      <alignment horizontal="center" vertical="top" wrapText="1"/>
    </xf>
    <xf numFmtId="192" fontId="71" fillId="2" borderId="1" xfId="0" applyNumberFormat="1" applyFont="1" applyFill="1" applyBorder="1" applyAlignment="1">
      <alignment horizontal="center" vertical="top"/>
    </xf>
    <xf numFmtId="192" fontId="71" fillId="2" borderId="1" xfId="0" applyNumberFormat="1" applyFont="1" applyFill="1" applyBorder="1" applyAlignment="1">
      <alignment horizontal="center" vertical="top" wrapText="1"/>
    </xf>
    <xf numFmtId="0" fontId="71" fillId="2" borderId="1" xfId="0" applyFont="1" applyFill="1" applyBorder="1" applyAlignment="1">
      <alignment horizontal="center" vertical="top"/>
    </xf>
    <xf numFmtId="191" fontId="71" fillId="2" borderId="1" xfId="0" applyNumberFormat="1" applyFont="1" applyFill="1" applyBorder="1" applyAlignment="1">
      <alignment vertical="top"/>
    </xf>
    <xf numFmtId="191" fontId="71" fillId="2" borderId="1" xfId="0" applyNumberFormat="1" applyFont="1" applyFill="1" applyBorder="1" applyAlignment="1">
      <alignment vertical="top" wrapText="1"/>
    </xf>
    <xf numFmtId="0" fontId="71" fillId="2" borderId="1" xfId="0" applyFont="1" applyFill="1" applyBorder="1" applyAlignment="1">
      <alignment vertical="top"/>
    </xf>
    <xf numFmtId="0" fontId="175" fillId="2" borderId="1" xfId="0" applyFont="1" applyFill="1" applyBorder="1" applyAlignment="1">
      <alignment vertical="top" wrapText="1"/>
    </xf>
    <xf numFmtId="1" fontId="14" fillId="7" borderId="1" xfId="0" applyNumberFormat="1" applyFont="1" applyFill="1" applyBorder="1" applyAlignment="1">
      <alignment horizontal="center" vertical="top" wrapText="1"/>
    </xf>
    <xf numFmtId="0" fontId="152" fillId="7" borderId="1" xfId="0" applyFont="1" applyFill="1" applyBorder="1" applyAlignment="1">
      <alignment horizontal="left" vertical="top" wrapText="1"/>
    </xf>
    <xf numFmtId="0" fontId="153" fillId="7" borderId="1" xfId="0" applyFont="1" applyFill="1" applyBorder="1" applyAlignment="1">
      <alignment horizontal="left" vertical="top" wrapText="1"/>
    </xf>
    <xf numFmtId="191" fontId="153" fillId="7" borderId="1" xfId="0" applyNumberFormat="1" applyFont="1" applyFill="1" applyBorder="1" applyAlignment="1">
      <alignment horizontal="center" vertical="top" wrapText="1"/>
    </xf>
    <xf numFmtId="192" fontId="65" fillId="7" borderId="1" xfId="3" applyNumberFormat="1" applyFont="1" applyFill="1" applyBorder="1" applyAlignment="1">
      <alignment horizontal="center" vertical="top" wrapText="1"/>
    </xf>
    <xf numFmtId="0" fontId="67" fillId="2" borderId="4" xfId="0" applyFont="1" applyFill="1" applyBorder="1" applyAlignment="1">
      <alignment horizontal="left" vertical="top" wrapText="1"/>
    </xf>
    <xf numFmtId="191" fontId="58" fillId="2" borderId="4" xfId="0" applyNumberFormat="1" applyFont="1" applyFill="1" applyBorder="1" applyAlignment="1">
      <alignment horizontal="left" vertical="top" wrapText="1"/>
    </xf>
    <xf numFmtId="0" fontId="58" fillId="2" borderId="4" xfId="0" applyFont="1" applyFill="1" applyBorder="1" applyAlignment="1">
      <alignment vertical="top" wrapText="1"/>
    </xf>
    <xf numFmtId="191" fontId="65" fillId="0" borderId="1" xfId="8" applyNumberFormat="1" applyFont="1" applyBorder="1" applyAlignment="1">
      <alignment vertical="top" wrapText="1"/>
    </xf>
    <xf numFmtId="0" fontId="115" fillId="2" borderId="0" xfId="0" applyFont="1" applyFill="1" applyAlignment="1">
      <alignment vertical="top" wrapText="1"/>
    </xf>
    <xf numFmtId="0" fontId="96" fillId="2" borderId="0" xfId="0" applyFont="1" applyFill="1" applyAlignment="1">
      <alignment vertical="top" wrapText="1"/>
    </xf>
    <xf numFmtId="190" fontId="14" fillId="2" borderId="1" xfId="0" applyNumberFormat="1" applyFont="1" applyFill="1" applyBorder="1" applyAlignment="1">
      <alignment vertical="top" wrapText="1"/>
    </xf>
    <xf numFmtId="192" fontId="14" fillId="2" borderId="1" xfId="0" applyNumberFormat="1" applyFont="1" applyFill="1" applyBorder="1" applyAlignment="1">
      <alignment vertical="top" wrapText="1"/>
    </xf>
    <xf numFmtId="0" fontId="94" fillId="2" borderId="1" xfId="0" applyNumberFormat="1" applyFont="1" applyFill="1" applyBorder="1" applyAlignment="1">
      <alignment vertical="top" wrapText="1"/>
    </xf>
    <xf numFmtId="0" fontId="76" fillId="0" borderId="5" xfId="0" applyFont="1" applyBorder="1" applyAlignment="1">
      <alignment vertical="top"/>
    </xf>
    <xf numFmtId="0" fontId="176" fillId="0" borderId="5" xfId="0" applyFont="1" applyBorder="1" applyAlignment="1">
      <alignment vertical="top" wrapText="1"/>
    </xf>
    <xf numFmtId="0" fontId="58" fillId="2" borderId="0" xfId="0" applyFont="1" applyFill="1" applyBorder="1" applyAlignment="1">
      <alignment vertical="top" wrapText="1"/>
    </xf>
    <xf numFmtId="0" fontId="95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191" fontId="13" fillId="0" borderId="3" xfId="0" applyNumberFormat="1" applyFont="1" applyBorder="1" applyAlignment="1">
      <alignment vertical="top" wrapText="1"/>
    </xf>
    <xf numFmtId="193" fontId="14" fillId="2" borderId="1" xfId="3" applyNumberFormat="1" applyFont="1" applyFill="1" applyBorder="1" applyAlignment="1">
      <alignment vertical="top"/>
    </xf>
    <xf numFmtId="193" fontId="14" fillId="2" borderId="3" xfId="3" applyNumberFormat="1" applyFont="1" applyFill="1" applyBorder="1" applyAlignment="1">
      <alignment vertical="top"/>
    </xf>
    <xf numFmtId="0" fontId="155" fillId="0" borderId="1" xfId="0" applyFont="1" applyBorder="1" applyAlignment="1">
      <alignment vertical="top" wrapText="1"/>
    </xf>
    <xf numFmtId="191" fontId="14" fillId="0" borderId="1" xfId="0" applyNumberFormat="1" applyFont="1" applyBorder="1" applyAlignment="1">
      <alignment vertical="top" wrapText="1"/>
    </xf>
    <xf numFmtId="3" fontId="94" fillId="2" borderId="3" xfId="0" applyNumberFormat="1" applyFont="1" applyFill="1" applyBorder="1" applyAlignment="1">
      <alignment vertical="top" wrapText="1"/>
    </xf>
    <xf numFmtId="193" fontId="95" fillId="2" borderId="3" xfId="3" applyNumberFormat="1" applyFont="1" applyFill="1" applyBorder="1" applyAlignment="1">
      <alignment vertical="top" wrapText="1"/>
    </xf>
    <xf numFmtId="193" fontId="13" fillId="2" borderId="1" xfId="3" applyNumberFormat="1" applyFont="1" applyFill="1" applyBorder="1" applyAlignment="1">
      <alignment vertical="top" wrapText="1"/>
    </xf>
    <xf numFmtId="193" fontId="13" fillId="2" borderId="3" xfId="3" applyNumberFormat="1" applyFont="1" applyFill="1" applyBorder="1" applyAlignment="1">
      <alignment vertical="top" wrapText="1"/>
    </xf>
    <xf numFmtId="3" fontId="13" fillId="2" borderId="3" xfId="0" applyNumberFormat="1" applyFont="1" applyFill="1" applyBorder="1" applyAlignment="1">
      <alignment vertical="top" wrapText="1"/>
    </xf>
    <xf numFmtId="0" fontId="94" fillId="2" borderId="0" xfId="0" applyFont="1" applyFill="1" applyAlignment="1">
      <alignment vertical="center" wrapText="1"/>
    </xf>
    <xf numFmtId="191" fontId="61" fillId="2" borderId="0" xfId="0" applyNumberFormat="1" applyFont="1" applyFill="1" applyAlignment="1">
      <alignment horizontal="center" vertical="center"/>
    </xf>
    <xf numFmtId="2" fontId="94" fillId="2" borderId="1" xfId="0" applyNumberFormat="1" applyFont="1" applyFill="1" applyBorder="1" applyAlignment="1">
      <alignment vertical="top" wrapText="1"/>
    </xf>
    <xf numFmtId="191" fontId="58" fillId="2" borderId="16" xfId="0" applyNumberFormat="1" applyFont="1" applyFill="1" applyBorder="1" applyAlignment="1">
      <alignment vertical="top" wrapText="1"/>
    </xf>
    <xf numFmtId="193" fontId="57" fillId="2" borderId="1" xfId="3" applyNumberFormat="1" applyFont="1" applyFill="1" applyBorder="1" applyAlignment="1">
      <alignment vertical="top"/>
    </xf>
    <xf numFmtId="0" fontId="70" fillId="2" borderId="1" xfId="0" applyFont="1" applyFill="1" applyBorder="1" applyAlignment="1">
      <alignment vertical="top" wrapText="1"/>
    </xf>
    <xf numFmtId="191" fontId="58" fillId="7" borderId="1" xfId="0" applyNumberFormat="1" applyFont="1" applyFill="1" applyBorder="1" applyAlignment="1">
      <alignment horizontal="center" vertical="top" wrapText="1"/>
    </xf>
    <xf numFmtId="3" fontId="58" fillId="7" borderId="1" xfId="0" applyNumberFormat="1" applyFont="1" applyFill="1" applyBorder="1" applyAlignment="1">
      <alignment horizontal="center" vertical="top" wrapText="1"/>
    </xf>
    <xf numFmtId="0" fontId="83" fillId="7" borderId="1" xfId="0" applyFont="1" applyFill="1" applyBorder="1" applyAlignment="1">
      <alignment horizontal="center" vertical="top"/>
    </xf>
    <xf numFmtId="0" fontId="69" fillId="7" borderId="1" xfId="0" applyFont="1" applyFill="1" applyBorder="1" applyAlignment="1">
      <alignment vertical="top"/>
    </xf>
    <xf numFmtId="3" fontId="69" fillId="0" borderId="1" xfId="0" applyNumberFormat="1" applyFont="1" applyBorder="1" applyAlignment="1">
      <alignment horizontal="center" vertical="top" wrapText="1"/>
    </xf>
    <xf numFmtId="188" fontId="69" fillId="0" borderId="1" xfId="0" applyNumberFormat="1" applyFont="1" applyBorder="1" applyAlignment="1">
      <alignment horizontal="center" vertical="top" wrapText="1"/>
    </xf>
    <xf numFmtId="192" fontId="69" fillId="2" borderId="1" xfId="9" applyNumberFormat="1" applyFont="1" applyFill="1" applyBorder="1" applyAlignment="1">
      <alignment vertical="top"/>
    </xf>
    <xf numFmtId="1" fontId="43" fillId="7" borderId="6" xfId="0" applyNumberFormat="1" applyFont="1" applyFill="1" applyBorder="1" applyAlignment="1">
      <alignment horizontal="center" vertical="top" wrapText="1"/>
    </xf>
    <xf numFmtId="190" fontId="58" fillId="7" borderId="1" xfId="3" applyNumberFormat="1" applyFont="1" applyFill="1" applyBorder="1" applyAlignment="1">
      <alignment horizontal="center" vertical="top" wrapText="1"/>
    </xf>
    <xf numFmtId="194" fontId="108" fillId="7" borderId="1" xfId="3" applyNumberFormat="1" applyFont="1" applyFill="1" applyBorder="1" applyAlignment="1">
      <alignment horizontal="center" vertical="top" wrapText="1"/>
    </xf>
    <xf numFmtId="194" fontId="62" fillId="7" borderId="1" xfId="0" applyNumberFormat="1" applyFont="1" applyFill="1" applyBorder="1" applyAlignment="1">
      <alignment horizontal="center" vertical="top" wrapText="1"/>
    </xf>
    <xf numFmtId="194" fontId="65" fillId="7" borderId="0" xfId="0" applyNumberFormat="1" applyFont="1" applyFill="1" applyAlignment="1">
      <alignment horizontal="center" vertical="top"/>
    </xf>
    <xf numFmtId="194" fontId="43" fillId="7" borderId="1" xfId="0" applyNumberFormat="1" applyFont="1" applyFill="1" applyBorder="1" applyAlignment="1">
      <alignment horizontal="center" vertical="top" wrapText="1"/>
    </xf>
    <xf numFmtId="191" fontId="62" fillId="7" borderId="1" xfId="0" applyNumberFormat="1" applyFont="1" applyFill="1" applyBorder="1" applyAlignment="1">
      <alignment horizontal="left" vertical="top"/>
    </xf>
    <xf numFmtId="194" fontId="43" fillId="7" borderId="1" xfId="0" applyNumberFormat="1" applyFont="1" applyFill="1" applyBorder="1" applyAlignment="1">
      <alignment horizontal="left" vertical="top"/>
    </xf>
    <xf numFmtId="191" fontId="43" fillId="7" borderId="1" xfId="0" applyNumberFormat="1" applyFont="1" applyFill="1" applyBorder="1" applyAlignment="1">
      <alignment horizontal="left" vertical="top"/>
    </xf>
    <xf numFmtId="192" fontId="43" fillId="7" borderId="0" xfId="0" applyNumberFormat="1" applyFont="1" applyFill="1" applyAlignment="1">
      <alignment horizontal="left" vertical="top"/>
    </xf>
    <xf numFmtId="0" fontId="58" fillId="7" borderId="0" xfId="0" applyFont="1" applyFill="1" applyAlignment="1">
      <alignment horizontal="center" vertical="top"/>
    </xf>
    <xf numFmtId="0" fontId="58" fillId="7" borderId="1" xfId="0" applyFont="1" applyFill="1" applyBorder="1" applyAlignment="1">
      <alignment horizontal="left" vertical="top"/>
    </xf>
    <xf numFmtId="0" fontId="70" fillId="7" borderId="0" xfId="0" applyFont="1" applyFill="1" applyAlignment="1">
      <alignment vertical="top" wrapText="1"/>
    </xf>
    <xf numFmtId="0" fontId="76" fillId="7" borderId="1" xfId="0" applyFont="1" applyFill="1" applyBorder="1" applyAlignment="1">
      <alignment vertical="top" wrapText="1"/>
    </xf>
    <xf numFmtId="59" fontId="14" fillId="7" borderId="1" xfId="0" applyNumberFormat="1" applyFont="1" applyFill="1" applyBorder="1" applyAlignment="1">
      <alignment vertical="top" wrapText="1"/>
    </xf>
    <xf numFmtId="59" fontId="13" fillId="7" borderId="1" xfId="0" applyNumberFormat="1" applyFont="1" applyFill="1" applyBorder="1" applyAlignment="1">
      <alignment vertical="top" wrapText="1"/>
    </xf>
    <xf numFmtId="0" fontId="58" fillId="2" borderId="0" xfId="1" applyFont="1" applyFill="1" applyBorder="1" applyAlignment="1">
      <alignment horizontal="left" vertical="top" wrapText="1"/>
    </xf>
    <xf numFmtId="191" fontId="14" fillId="2" borderId="3" xfId="0" applyNumberFormat="1" applyFont="1" applyFill="1" applyBorder="1" applyAlignment="1">
      <alignment vertical="top" wrapText="1"/>
    </xf>
    <xf numFmtId="0" fontId="43" fillId="2" borderId="3" xfId="0" applyFont="1" applyFill="1" applyBorder="1" applyAlignment="1">
      <alignment vertical="top" wrapText="1"/>
    </xf>
    <xf numFmtId="191" fontId="43" fillId="2" borderId="3" xfId="0" applyNumberFormat="1" applyFont="1" applyFill="1" applyBorder="1" applyAlignment="1">
      <alignment vertical="top" wrapText="1"/>
    </xf>
    <xf numFmtId="0" fontId="62" fillId="2" borderId="0" xfId="0" applyFont="1" applyFill="1" applyBorder="1" applyAlignment="1">
      <alignment horizontal="center" vertical="center"/>
    </xf>
    <xf numFmtId="0" fontId="62" fillId="2" borderId="1" xfId="0" applyNumberFormat="1" applyFont="1" applyFill="1" applyBorder="1" applyAlignment="1">
      <alignment horizontal="center" vertical="top" wrapText="1"/>
    </xf>
    <xf numFmtId="0" fontId="40" fillId="2" borderId="1" xfId="0" applyNumberFormat="1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191" fontId="14" fillId="2" borderId="0" xfId="0" applyNumberFormat="1" applyFont="1" applyFill="1" applyAlignment="1">
      <alignment vertical="top" wrapText="1"/>
    </xf>
    <xf numFmtId="191" fontId="66" fillId="10" borderId="4" xfId="0" applyNumberFormat="1" applyFont="1" applyFill="1" applyBorder="1" applyAlignment="1">
      <alignment vertical="top" wrapText="1"/>
    </xf>
    <xf numFmtId="191" fontId="66" fillId="10" borderId="2" xfId="0" applyNumberFormat="1" applyFont="1" applyFill="1" applyBorder="1" applyAlignment="1">
      <alignment vertical="top" wrapText="1"/>
    </xf>
    <xf numFmtId="191" fontId="66" fillId="10" borderId="3" xfId="0" applyNumberFormat="1" applyFont="1" applyFill="1" applyBorder="1" applyAlignment="1">
      <alignment vertical="top" wrapText="1"/>
    </xf>
    <xf numFmtId="0" fontId="181" fillId="2" borderId="0" xfId="0" applyFont="1" applyFill="1" applyBorder="1" applyAlignment="1">
      <alignment horizontal="center" vertical="top" wrapText="1"/>
    </xf>
    <xf numFmtId="0" fontId="180" fillId="2" borderId="0" xfId="0" applyFont="1" applyFill="1" applyBorder="1" applyAlignment="1">
      <alignment vertical="top" wrapText="1"/>
    </xf>
    <xf numFmtId="0" fontId="181" fillId="2" borderId="0" xfId="0" applyFont="1" applyFill="1" applyBorder="1" applyAlignment="1">
      <alignment vertical="top" wrapText="1"/>
    </xf>
    <xf numFmtId="191" fontId="179" fillId="2" borderId="0" xfId="0" applyNumberFormat="1" applyFont="1" applyFill="1" applyBorder="1" applyAlignment="1">
      <alignment vertical="top" wrapText="1"/>
    </xf>
    <xf numFmtId="192" fontId="179" fillId="2" borderId="0" xfId="3" applyNumberFormat="1" applyFont="1" applyFill="1" applyBorder="1" applyAlignment="1">
      <alignment vertical="top" wrapText="1"/>
    </xf>
    <xf numFmtId="188" fontId="181" fillId="2" borderId="0" xfId="3" applyNumberFormat="1" applyFont="1" applyFill="1" applyBorder="1" applyAlignment="1">
      <alignment vertical="top" wrapText="1"/>
    </xf>
    <xf numFmtId="191" fontId="140" fillId="2" borderId="0" xfId="0" applyNumberFormat="1" applyFont="1" applyFill="1" applyBorder="1" applyAlignment="1">
      <alignment vertical="top" wrapText="1"/>
    </xf>
    <xf numFmtId="0" fontId="62" fillId="2" borderId="0" xfId="0" applyFont="1" applyFill="1" applyBorder="1"/>
    <xf numFmtId="0" fontId="115" fillId="0" borderId="0" xfId="0" applyFont="1" applyBorder="1" applyAlignment="1">
      <alignment vertical="top" wrapText="1"/>
    </xf>
    <xf numFmtId="0" fontId="115" fillId="0" borderId="0" xfId="0" applyFont="1" applyBorder="1" applyAlignment="1">
      <alignment horizontal="center" vertical="top" wrapText="1"/>
    </xf>
    <xf numFmtId="191" fontId="13" fillId="2" borderId="0" xfId="0" applyNumberFormat="1" applyFont="1" applyFill="1" applyBorder="1" applyAlignment="1">
      <alignment vertical="top" wrapText="1"/>
    </xf>
    <xf numFmtId="193" fontId="13" fillId="2" borderId="0" xfId="3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188" fontId="14" fillId="2" borderId="0" xfId="3" applyNumberFormat="1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191" fontId="14" fillId="2" borderId="0" xfId="0" applyNumberFormat="1" applyFont="1" applyFill="1" applyBorder="1" applyAlignment="1">
      <alignment vertical="top" wrapText="1"/>
    </xf>
    <xf numFmtId="3" fontId="13" fillId="2" borderId="0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justify" vertical="top"/>
    </xf>
    <xf numFmtId="0" fontId="18" fillId="0" borderId="0" xfId="0" applyFont="1" applyAlignment="1">
      <alignment horizontal="center" vertical="top"/>
    </xf>
    <xf numFmtId="0" fontId="51" fillId="0" borderId="1" xfId="0" applyFont="1" applyBorder="1" applyAlignment="1">
      <alignment horizontal="center" vertical="top" wrapText="1"/>
    </xf>
    <xf numFmtId="188" fontId="51" fillId="0" borderId="1" xfId="0" applyNumberFormat="1" applyFont="1" applyBorder="1" applyAlignment="1">
      <alignment horizontal="center" vertical="top"/>
    </xf>
    <xf numFmtId="0" fontId="51" fillId="0" borderId="6" xfId="0" applyFont="1" applyBorder="1" applyAlignment="1">
      <alignment horizontal="center" vertical="top"/>
    </xf>
    <xf numFmtId="190" fontId="58" fillId="0" borderId="1" xfId="0" applyNumberFormat="1" applyFont="1" applyBorder="1" applyAlignment="1">
      <alignment horizontal="center" vertical="top" wrapText="1"/>
    </xf>
    <xf numFmtId="190" fontId="58" fillId="0" borderId="1" xfId="3" applyNumberFormat="1" applyFont="1" applyBorder="1" applyAlignment="1">
      <alignment vertical="top"/>
    </xf>
    <xf numFmtId="190" fontId="58" fillId="2" borderId="4" xfId="9" applyNumberFormat="1" applyFont="1" applyFill="1" applyBorder="1" applyAlignment="1">
      <alignment vertical="top"/>
    </xf>
    <xf numFmtId="190" fontId="58" fillId="0" borderId="0" xfId="3" applyNumberFormat="1" applyFont="1" applyBorder="1" applyAlignment="1">
      <alignment vertical="top"/>
    </xf>
    <xf numFmtId="190" fontId="58" fillId="0" borderId="0" xfId="0" applyNumberFormat="1" applyFont="1" applyAlignment="1">
      <alignment vertical="top"/>
    </xf>
    <xf numFmtId="191" fontId="40" fillId="2" borderId="1" xfId="0" applyNumberFormat="1" applyFont="1" applyFill="1" applyBorder="1" applyAlignment="1">
      <alignment horizontal="center" vertical="top" wrapText="1"/>
    </xf>
    <xf numFmtId="3" fontId="40" fillId="2" borderId="1" xfId="0" applyNumberFormat="1" applyFont="1" applyFill="1" applyBorder="1" applyAlignment="1">
      <alignment horizontal="center" vertical="top" wrapText="1"/>
    </xf>
    <xf numFmtId="0" fontId="178" fillId="2" borderId="1" xfId="0" applyFont="1" applyFill="1" applyBorder="1" applyAlignment="1">
      <alignment horizontal="left" vertical="top" wrapText="1"/>
    </xf>
    <xf numFmtId="192" fontId="58" fillId="2" borderId="1" xfId="0" applyNumberFormat="1" applyFont="1" applyFill="1" applyBorder="1" applyAlignment="1">
      <alignment horizontal="left" vertical="top"/>
    </xf>
    <xf numFmtId="0" fontId="58" fillId="0" borderId="4" xfId="0" applyFont="1" applyBorder="1" applyAlignment="1">
      <alignment horizontal="center" vertical="top" wrapText="1"/>
    </xf>
    <xf numFmtId="191" fontId="58" fillId="0" borderId="4" xfId="0" applyNumberFormat="1" applyFont="1" applyBorder="1" applyAlignment="1">
      <alignment horizontal="left" vertical="top"/>
    </xf>
    <xf numFmtId="191" fontId="65" fillId="0" borderId="4" xfId="0" applyNumberFormat="1" applyFont="1" applyBorder="1" applyAlignment="1">
      <alignment vertical="top" wrapText="1"/>
    </xf>
    <xf numFmtId="191" fontId="43" fillId="0" borderId="0" xfId="0" applyNumberFormat="1" applyFont="1" applyAlignment="1">
      <alignment vertical="top" wrapText="1"/>
    </xf>
    <xf numFmtId="0" fontId="77" fillId="0" borderId="1" xfId="0" applyFont="1" applyBorder="1" applyAlignment="1">
      <alignment horizontal="center" vertical="top" wrapText="1"/>
    </xf>
    <xf numFmtId="190" fontId="70" fillId="0" borderId="4" xfId="3" applyNumberFormat="1" applyFont="1" applyFill="1" applyBorder="1" applyAlignment="1">
      <alignment horizontal="center" vertical="center" wrapText="1"/>
    </xf>
    <xf numFmtId="190" fontId="70" fillId="0" borderId="2" xfId="3" applyNumberFormat="1" applyFont="1" applyFill="1" applyBorder="1" applyAlignment="1">
      <alignment horizontal="center" vertical="center" wrapText="1"/>
    </xf>
    <xf numFmtId="190" fontId="70" fillId="0" borderId="3" xfId="3" applyNumberFormat="1" applyFont="1" applyFill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top"/>
    </xf>
    <xf numFmtId="0" fontId="77" fillId="0" borderId="0" xfId="0" applyFont="1" applyAlignment="1">
      <alignment horizontal="left" vertical="top" readingOrder="1"/>
    </xf>
    <xf numFmtId="188" fontId="95" fillId="0" borderId="4" xfId="3" applyNumberFormat="1" applyFont="1" applyFill="1" applyBorder="1" applyAlignment="1">
      <alignment horizontal="center" vertical="center" wrapText="1"/>
    </xf>
    <xf numFmtId="188" fontId="95" fillId="0" borderId="2" xfId="3" applyNumberFormat="1" applyFont="1" applyFill="1" applyBorder="1" applyAlignment="1">
      <alignment horizontal="center" vertical="center" wrapText="1"/>
    </xf>
    <xf numFmtId="188" fontId="95" fillId="0" borderId="3" xfId="3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top"/>
    </xf>
    <xf numFmtId="0" fontId="94" fillId="0" borderId="1" xfId="0" applyFont="1" applyBorder="1" applyAlignment="1">
      <alignment horizontal="center" vertical="top" wrapText="1"/>
    </xf>
    <xf numFmtId="0" fontId="29" fillId="2" borderId="0" xfId="0" applyFont="1" applyFill="1"/>
    <xf numFmtId="188" fontId="29" fillId="2" borderId="0" xfId="0" applyNumberFormat="1" applyFont="1" applyFill="1"/>
    <xf numFmtId="0" fontId="29" fillId="2" borderId="0" xfId="0" applyFont="1" applyFill="1" applyAlignment="1">
      <alignment horizontal="center"/>
    </xf>
    <xf numFmtId="191" fontId="62" fillId="8" borderId="1" xfId="0" applyNumberFormat="1" applyFont="1" applyFill="1" applyBorder="1" applyAlignment="1">
      <alignment vertical="top" wrapText="1"/>
    </xf>
    <xf numFmtId="193" fontId="95" fillId="2" borderId="1" xfId="0" applyNumberFormat="1" applyFont="1" applyFill="1" applyBorder="1" applyAlignment="1">
      <alignment horizontal="center" vertical="center"/>
    </xf>
    <xf numFmtId="191" fontId="70" fillId="2" borderId="1" xfId="0" applyNumberFormat="1" applyFont="1" applyFill="1" applyBorder="1" applyAlignment="1">
      <alignment vertical="top" wrapText="1"/>
    </xf>
    <xf numFmtId="0" fontId="55" fillId="2" borderId="0" xfId="0" applyFont="1" applyFill="1" applyAlignment="1"/>
    <xf numFmtId="192" fontId="43" fillId="0" borderId="0" xfId="0" applyNumberFormat="1" applyFont="1" applyAlignment="1">
      <alignment vertical="top"/>
    </xf>
    <xf numFmtId="188" fontId="77" fillId="0" borderId="1" xfId="0" applyNumberFormat="1" applyFont="1" applyBorder="1" applyAlignment="1">
      <alignment vertical="top"/>
    </xf>
    <xf numFmtId="0" fontId="71" fillId="0" borderId="1" xfId="8" applyFont="1" applyBorder="1" applyAlignment="1">
      <alignment vertical="top" wrapText="1"/>
    </xf>
    <xf numFmtId="0" fontId="143" fillId="2" borderId="1" xfId="0" applyFont="1" applyFill="1" applyBorder="1" applyAlignment="1">
      <alignment horizontal="center" vertical="center"/>
    </xf>
    <xf numFmtId="196" fontId="43" fillId="2" borderId="1" xfId="0" applyNumberFormat="1" applyFont="1" applyFill="1" applyBorder="1" applyAlignment="1">
      <alignment vertical="top" wrapText="1"/>
    </xf>
    <xf numFmtId="196" fontId="43" fillId="0" borderId="1" xfId="0" applyNumberFormat="1" applyFont="1" applyBorder="1" applyAlignment="1">
      <alignment vertical="top" wrapText="1"/>
    </xf>
    <xf numFmtId="196" fontId="43" fillId="0" borderId="0" xfId="0" applyNumberFormat="1" applyFont="1" applyAlignment="1">
      <alignment vertical="top"/>
    </xf>
    <xf numFmtId="196" fontId="43" fillId="2" borderId="1" xfId="0" applyNumberFormat="1" applyFont="1" applyFill="1" applyBorder="1" applyAlignment="1">
      <alignment vertical="top"/>
    </xf>
    <xf numFmtId="0" fontId="43" fillId="2" borderId="1" xfId="0" applyFont="1" applyFill="1" applyBorder="1" applyAlignment="1">
      <alignment vertical="top"/>
    </xf>
    <xf numFmtId="0" fontId="55" fillId="0" borderId="0" xfId="0" applyFont="1" applyAlignment="1">
      <alignment horizontal="center"/>
    </xf>
    <xf numFmtId="0" fontId="77" fillId="12" borderId="22" xfId="0" applyFont="1" applyFill="1" applyBorder="1" applyAlignment="1">
      <alignment horizontal="center" vertical="center" wrapText="1"/>
    </xf>
    <xf numFmtId="0" fontId="77" fillId="12" borderId="33" xfId="0" applyFont="1" applyFill="1" applyBorder="1" applyAlignment="1">
      <alignment horizontal="center" vertical="center" wrapText="1"/>
    </xf>
    <xf numFmtId="0" fontId="77" fillId="12" borderId="34" xfId="0" applyFont="1" applyFill="1" applyBorder="1" applyAlignment="1">
      <alignment horizontal="center" vertical="center" wrapText="1"/>
    </xf>
    <xf numFmtId="192" fontId="66" fillId="12" borderId="26" xfId="0" applyNumberFormat="1" applyFont="1" applyFill="1" applyBorder="1" applyAlignment="1">
      <alignment horizontal="center" vertical="center" wrapText="1"/>
    </xf>
    <xf numFmtId="192" fontId="66" fillId="12" borderId="29" xfId="0" applyNumberFormat="1" applyFont="1" applyFill="1" applyBorder="1" applyAlignment="1">
      <alignment horizontal="center" vertical="center" wrapText="1"/>
    </xf>
    <xf numFmtId="192" fontId="77" fillId="12" borderId="26" xfId="0" applyNumberFormat="1" applyFont="1" applyFill="1" applyBorder="1" applyAlignment="1">
      <alignment horizontal="center" vertical="center" wrapText="1"/>
    </xf>
    <xf numFmtId="192" fontId="77" fillId="12" borderId="29" xfId="0" applyNumberFormat="1" applyFont="1" applyFill="1" applyBorder="1" applyAlignment="1">
      <alignment horizontal="center" vertical="center" wrapText="1"/>
    </xf>
    <xf numFmtId="192" fontId="77" fillId="12" borderId="31" xfId="0" applyNumberFormat="1" applyFont="1" applyFill="1" applyBorder="1" applyAlignment="1">
      <alignment horizontal="center" vertical="center" wrapText="1"/>
    </xf>
    <xf numFmtId="192" fontId="134" fillId="12" borderId="21" xfId="0" applyNumberFormat="1" applyFont="1" applyFill="1" applyBorder="1" applyAlignment="1">
      <alignment horizontal="center" vertical="center" wrapText="1"/>
    </xf>
    <xf numFmtId="192" fontId="134" fillId="12" borderId="26" xfId="0" applyNumberFormat="1" applyFont="1" applyFill="1" applyBorder="1" applyAlignment="1">
      <alignment horizontal="center" vertical="center" wrapText="1"/>
    </xf>
    <xf numFmtId="192" fontId="134" fillId="12" borderId="29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vertical="top" wrapText="1"/>
    </xf>
    <xf numFmtId="0" fontId="94" fillId="0" borderId="0" xfId="0" applyFont="1"/>
    <xf numFmtId="0" fontId="94" fillId="0" borderId="0" xfId="0" applyFont="1" applyAlignment="1">
      <alignment horizontal="center"/>
    </xf>
    <xf numFmtId="191" fontId="58" fillId="0" borderId="0" xfId="0" applyNumberFormat="1" applyFont="1" applyBorder="1"/>
    <xf numFmtId="192" fontId="14" fillId="2" borderId="0" xfId="0" applyNumberFormat="1" applyFont="1" applyFill="1" applyBorder="1" applyAlignment="1">
      <alignment vertical="top" wrapText="1"/>
    </xf>
    <xf numFmtId="0" fontId="143" fillId="2" borderId="0" xfId="0" applyFont="1" applyFill="1" applyBorder="1" applyAlignment="1">
      <alignment horizontal="center" vertical="center"/>
    </xf>
    <xf numFmtId="192" fontId="66" fillId="2" borderId="0" xfId="0" applyNumberFormat="1" applyFont="1" applyFill="1" applyBorder="1"/>
    <xf numFmtId="188" fontId="66" fillId="2" borderId="0" xfId="3" applyNumberFormat="1" applyFont="1" applyFill="1" applyBorder="1"/>
    <xf numFmtId="192" fontId="113" fillId="2" borderId="0" xfId="0" applyNumberFormat="1" applyFont="1" applyFill="1" applyBorder="1"/>
    <xf numFmtId="191" fontId="56" fillId="2" borderId="0" xfId="0" applyNumberFormat="1" applyFont="1" applyFill="1" applyBorder="1" applyAlignment="1">
      <alignment vertical="top" wrapText="1"/>
    </xf>
    <xf numFmtId="0" fontId="81" fillId="2" borderId="0" xfId="0" applyFont="1" applyFill="1" applyBorder="1" applyAlignment="1">
      <alignment vertical="top" wrapText="1"/>
    </xf>
    <xf numFmtId="0" fontId="75" fillId="2" borderId="0" xfId="0" applyFont="1" applyFill="1" applyBorder="1" applyAlignment="1">
      <alignment vertical="top" wrapText="1"/>
    </xf>
    <xf numFmtId="193" fontId="81" fillId="2" borderId="0" xfId="0" applyNumberFormat="1" applyFont="1" applyFill="1" applyBorder="1" applyAlignment="1">
      <alignment vertical="top" wrapText="1"/>
    </xf>
    <xf numFmtId="0" fontId="77" fillId="2" borderId="0" xfId="0" applyFont="1" applyFill="1" applyBorder="1" applyAlignment="1">
      <alignment horizontal="center" wrapText="1"/>
    </xf>
    <xf numFmtId="193" fontId="95" fillId="2" borderId="0" xfId="3" applyNumberFormat="1" applyFont="1" applyFill="1" applyBorder="1" applyAlignment="1">
      <alignment horizontal="center" vertical="center"/>
    </xf>
    <xf numFmtId="0" fontId="29" fillId="0" borderId="5" xfId="3" applyNumberFormat="1" applyFont="1" applyBorder="1" applyAlignment="1">
      <alignment horizontal="center" vertical="top" wrapText="1"/>
    </xf>
    <xf numFmtId="0" fontId="29" fillId="0" borderId="6" xfId="3" applyNumberFormat="1" applyFont="1" applyBorder="1" applyAlignment="1">
      <alignment horizontal="center" vertical="top" wrapText="1"/>
    </xf>
    <xf numFmtId="0" fontId="51" fillId="0" borderId="6" xfId="0" applyFont="1" applyBorder="1" applyAlignment="1">
      <alignment horizontal="center" vertical="top"/>
    </xf>
    <xf numFmtId="0" fontId="51" fillId="0" borderId="1" xfId="0" applyFont="1" applyBorder="1" applyAlignment="1">
      <alignment horizontal="center" vertical="top" wrapText="1"/>
    </xf>
    <xf numFmtId="188" fontId="51" fillId="0" borderId="1" xfId="0" applyNumberFormat="1" applyFont="1" applyBorder="1" applyAlignment="1">
      <alignment horizontal="center" vertical="top"/>
    </xf>
    <xf numFmtId="0" fontId="50" fillId="0" borderId="0" xfId="0" applyFont="1" applyAlignment="1">
      <alignment horizontal="center" textRotation="90" wrapText="1"/>
    </xf>
    <xf numFmtId="188" fontId="50" fillId="0" borderId="0" xfId="0" applyNumberFormat="1" applyFont="1" applyAlignment="1">
      <alignment horizontal="center"/>
    </xf>
    <xf numFmtId="187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top"/>
    </xf>
    <xf numFmtId="0" fontId="29" fillId="0" borderId="4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top"/>
    </xf>
    <xf numFmtId="0" fontId="16" fillId="2" borderId="1" xfId="0" applyFont="1" applyFill="1" applyBorder="1" applyAlignment="1">
      <alignment vertical="center" wrapText="1"/>
    </xf>
    <xf numFmtId="0" fontId="186" fillId="0" borderId="1" xfId="0" applyFont="1" applyBorder="1" applyAlignment="1">
      <alignment horizontal="center" vertical="top" wrapText="1"/>
    </xf>
    <xf numFmtId="188" fontId="186" fillId="0" borderId="1" xfId="3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6" fillId="2" borderId="1" xfId="0" applyFont="1" applyFill="1" applyBorder="1" applyAlignment="1">
      <alignment horizontal="center" wrapText="1"/>
    </xf>
    <xf numFmtId="188" fontId="29" fillId="2" borderId="1" xfId="3" applyNumberFormat="1" applyFont="1" applyFill="1" applyBorder="1" applyAlignment="1">
      <alignment horizontal="left" vertical="center"/>
    </xf>
    <xf numFmtId="0" fontId="29" fillId="2" borderId="0" xfId="0" applyFont="1" applyFill="1" applyAlignment="1">
      <alignment vertical="center"/>
    </xf>
    <xf numFmtId="188" fontId="16" fillId="2" borderId="1" xfId="3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5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188" fontId="19" fillId="0" borderId="1" xfId="3" applyNumberFormat="1" applyFont="1" applyBorder="1" applyAlignment="1">
      <alignment horizontal="center" vertical="center"/>
    </xf>
    <xf numFmtId="0" fontId="134" fillId="5" borderId="1" xfId="0" applyFont="1" applyFill="1" applyBorder="1" applyAlignment="1">
      <alignment vertical="top" wrapText="1"/>
    </xf>
    <xf numFmtId="0" fontId="77" fillId="0" borderId="1" xfId="0" applyFont="1" applyBorder="1" applyAlignment="1">
      <alignment horizontal="center" vertical="top" wrapText="1"/>
    </xf>
    <xf numFmtId="0" fontId="187" fillId="0" borderId="0" xfId="0" applyFont="1" applyAlignment="1">
      <alignment vertical="center"/>
    </xf>
    <xf numFmtId="191" fontId="14" fillId="2" borderId="0" xfId="3" applyNumberFormat="1" applyFont="1" applyFill="1" applyAlignment="1">
      <alignment vertical="top"/>
    </xf>
    <xf numFmtId="0" fontId="15" fillId="0" borderId="0" xfId="0" applyFont="1" applyAlignment="1">
      <alignment vertical="center"/>
    </xf>
    <xf numFmtId="191" fontId="65" fillId="0" borderId="0" xfId="0" applyNumberFormat="1" applyFont="1"/>
    <xf numFmtId="190" fontId="43" fillId="2" borderId="1" xfId="0" applyNumberFormat="1" applyFont="1" applyFill="1" applyBorder="1" applyAlignment="1">
      <alignment horizontal="center" vertical="top" wrapText="1"/>
    </xf>
    <xf numFmtId="191" fontId="43" fillId="2" borderId="1" xfId="0" applyNumberFormat="1" applyFont="1" applyFill="1" applyBorder="1" applyAlignment="1">
      <alignment horizontal="center" vertical="top" wrapText="1"/>
    </xf>
    <xf numFmtId="196" fontId="43" fillId="0" borderId="1" xfId="0" applyNumberFormat="1" applyFont="1" applyBorder="1" applyAlignment="1">
      <alignment vertical="top"/>
    </xf>
    <xf numFmtId="0" fontId="66" fillId="0" borderId="7" xfId="0" applyFont="1" applyBorder="1" applyAlignment="1">
      <alignment horizontal="center" vertical="top" wrapText="1"/>
    </xf>
    <xf numFmtId="0" fontId="77" fillId="0" borderId="6" xfId="0" applyFont="1" applyBorder="1" applyAlignment="1">
      <alignment horizontal="center" vertical="top" wrapText="1"/>
    </xf>
    <xf numFmtId="0" fontId="65" fillId="0" borderId="0" xfId="0" applyFont="1" applyBorder="1"/>
    <xf numFmtId="0" fontId="94" fillId="0" borderId="0" xfId="0" applyFont="1" applyBorder="1" applyAlignment="1">
      <alignment vertical="center"/>
    </xf>
    <xf numFmtId="188" fontId="94" fillId="0" borderId="0" xfId="0" applyNumberFormat="1" applyFont="1" applyBorder="1" applyAlignment="1">
      <alignment vertical="center"/>
    </xf>
    <xf numFmtId="0" fontId="14" fillId="2" borderId="0" xfId="0" applyFont="1" applyFill="1" applyBorder="1" applyAlignment="1">
      <alignment horizontal="center" vertical="top" wrapText="1"/>
    </xf>
    <xf numFmtId="0" fontId="94" fillId="2" borderId="0" xfId="0" applyFont="1" applyFill="1" applyBorder="1" applyAlignment="1">
      <alignment vertical="top" wrapText="1"/>
    </xf>
    <xf numFmtId="191" fontId="14" fillId="9" borderId="0" xfId="0" applyNumberFormat="1" applyFont="1" applyFill="1" applyBorder="1" applyAlignment="1">
      <alignment horizontal="left" vertical="top" wrapText="1"/>
    </xf>
    <xf numFmtId="192" fontId="58" fillId="2" borderId="0" xfId="0" applyNumberFormat="1" applyFont="1" applyFill="1" applyBorder="1" applyAlignment="1">
      <alignment horizontal="center" vertical="top" wrapText="1"/>
    </xf>
    <xf numFmtId="192" fontId="14" fillId="2" borderId="0" xfId="0" applyNumberFormat="1" applyFont="1" applyFill="1" applyBorder="1" applyAlignment="1">
      <alignment horizontal="center" vertical="top" wrapText="1"/>
    </xf>
    <xf numFmtId="194" fontId="14" fillId="2" borderId="0" xfId="0" applyNumberFormat="1" applyFont="1" applyFill="1" applyBorder="1" applyAlignment="1">
      <alignment horizontal="left" vertical="top" wrapText="1"/>
    </xf>
    <xf numFmtId="194" fontId="14" fillId="2" borderId="0" xfId="0" applyNumberFormat="1" applyFont="1" applyFill="1" applyBorder="1" applyAlignment="1">
      <alignment vertical="top" wrapText="1"/>
    </xf>
    <xf numFmtId="194" fontId="14" fillId="2" borderId="0" xfId="0" applyNumberFormat="1" applyFont="1" applyFill="1" applyBorder="1" applyAlignment="1">
      <alignment horizontal="center" vertical="top" wrapText="1"/>
    </xf>
    <xf numFmtId="194" fontId="14" fillId="2" borderId="0" xfId="0" applyNumberFormat="1" applyFont="1" applyFill="1" applyBorder="1" applyAlignment="1">
      <alignment horizontal="center" vertical="top"/>
    </xf>
    <xf numFmtId="194" fontId="14" fillId="2" borderId="0" xfId="9" applyNumberFormat="1" applyFont="1" applyFill="1" applyBorder="1" applyAlignment="1">
      <alignment horizontal="center" vertical="top"/>
    </xf>
    <xf numFmtId="191" fontId="69" fillId="2" borderId="0" xfId="0" applyNumberFormat="1" applyFont="1" applyFill="1" applyBorder="1" applyAlignment="1">
      <alignment horizontal="center" vertical="top" wrapText="1"/>
    </xf>
    <xf numFmtId="194" fontId="13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187" fontId="18" fillId="0" borderId="1" xfId="3" applyFont="1" applyFill="1" applyBorder="1" applyAlignment="1">
      <alignment horizontal="right" vertical="top"/>
    </xf>
    <xf numFmtId="188" fontId="30" fillId="0" borderId="0" xfId="0" applyNumberFormat="1" applyFont="1" applyAlignment="1">
      <alignment vertical="top"/>
    </xf>
    <xf numFmtId="0" fontId="19" fillId="0" borderId="8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187" fontId="18" fillId="0" borderId="1" xfId="3" applyFont="1" applyFill="1" applyBorder="1" applyAlignment="1">
      <alignment vertical="top"/>
    </xf>
    <xf numFmtId="187" fontId="18" fillId="0" borderId="1" xfId="3" applyFont="1" applyBorder="1" applyAlignment="1">
      <alignment vertical="top"/>
    </xf>
    <xf numFmtId="0" fontId="50" fillId="0" borderId="5" xfId="0" applyFont="1" applyBorder="1" applyAlignment="1">
      <alignment horizontal="left" vertical="top" wrapText="1"/>
    </xf>
    <xf numFmtId="0" fontId="50" fillId="2" borderId="5" xfId="0" applyFont="1" applyFill="1" applyBorder="1" applyAlignment="1">
      <alignment vertical="top" wrapText="1"/>
    </xf>
    <xf numFmtId="0" fontId="50" fillId="0" borderId="5" xfId="8" applyFont="1" applyBorder="1" applyAlignment="1">
      <alignment vertical="top" wrapText="1"/>
    </xf>
    <xf numFmtId="0" fontId="50" fillId="0" borderId="5" xfId="0" applyFont="1" applyBorder="1" applyAlignment="1">
      <alignment vertical="top" wrapText="1"/>
    </xf>
    <xf numFmtId="0" fontId="50" fillId="2" borderId="14" xfId="0" applyFont="1" applyFill="1" applyBorder="1" applyAlignment="1">
      <alignment vertical="top" wrapText="1"/>
    </xf>
    <xf numFmtId="0" fontId="50" fillId="2" borderId="5" xfId="0" applyFont="1" applyFill="1" applyBorder="1" applyAlignment="1">
      <alignment horizontal="left" vertical="top" wrapText="1"/>
    </xf>
    <xf numFmtId="0" fontId="50" fillId="2" borderId="46" xfId="0" applyFont="1" applyFill="1" applyBorder="1" applyAlignment="1">
      <alignment vertical="top" wrapText="1"/>
    </xf>
    <xf numFmtId="0" fontId="50" fillId="0" borderId="5" xfId="8" applyFont="1" applyBorder="1" applyAlignment="1">
      <alignment horizontal="left" vertical="top" wrapText="1"/>
    </xf>
    <xf numFmtId="0" fontId="10" fillId="0" borderId="0" xfId="0" applyFont="1" applyAlignment="1">
      <alignment horizontal="right" vertical="top"/>
    </xf>
    <xf numFmtId="187" fontId="10" fillId="0" borderId="0" xfId="3" applyFont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8" xfId="0" applyFont="1" applyBorder="1" applyAlignment="1">
      <alignment vertical="top"/>
    </xf>
    <xf numFmtId="197" fontId="18" fillId="0" borderId="1" xfId="3" applyNumberFormat="1" applyFont="1" applyFill="1" applyBorder="1" applyAlignment="1">
      <alignment vertical="top"/>
    </xf>
    <xf numFmtId="4" fontId="18" fillId="0" borderId="1" xfId="3" applyNumberFormat="1" applyFont="1" applyFill="1" applyBorder="1" applyAlignment="1">
      <alignment vertical="top"/>
    </xf>
    <xf numFmtId="4" fontId="18" fillId="0" borderId="6" xfId="3" applyNumberFormat="1" applyFont="1" applyFill="1" applyBorder="1" applyAlignment="1">
      <alignment vertical="top"/>
    </xf>
    <xf numFmtId="187" fontId="17" fillId="0" borderId="0" xfId="3" applyFont="1" applyAlignment="1">
      <alignment vertical="top"/>
    </xf>
    <xf numFmtId="0" fontId="19" fillId="0" borderId="5" xfId="8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197" fontId="17" fillId="0" borderId="1" xfId="3" applyNumberFormat="1" applyFont="1" applyFill="1" applyBorder="1" applyAlignment="1">
      <alignment vertical="top"/>
    </xf>
    <xf numFmtId="0" fontId="193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187" fontId="11" fillId="0" borderId="0" xfId="3" applyFont="1" applyAlignment="1">
      <alignment horizontal="right" vertical="top"/>
    </xf>
    <xf numFmtId="0" fontId="11" fillId="0" borderId="18" xfId="0" applyFont="1" applyBorder="1" applyAlignment="1">
      <alignment horizontal="right" vertical="top"/>
    </xf>
    <xf numFmtId="0" fontId="11" fillId="0" borderId="18" xfId="0" applyFont="1" applyBorder="1" applyAlignment="1">
      <alignment vertical="top"/>
    </xf>
    <xf numFmtId="197" fontId="20" fillId="0" borderId="1" xfId="3" applyNumberFormat="1" applyFont="1" applyFill="1" applyBorder="1" applyAlignment="1">
      <alignment vertical="top"/>
    </xf>
    <xf numFmtId="0" fontId="195" fillId="2" borderId="1" xfId="0" applyFont="1" applyFill="1" applyBorder="1" applyAlignment="1">
      <alignment vertical="top" wrapText="1"/>
    </xf>
    <xf numFmtId="187" fontId="20" fillId="0" borderId="1" xfId="3" applyFont="1" applyFill="1" applyBorder="1" applyAlignment="1">
      <alignment vertical="top"/>
    </xf>
    <xf numFmtId="0" fontId="142" fillId="2" borderId="1" xfId="0" applyFont="1" applyFill="1" applyBorder="1" applyAlignment="1">
      <alignment vertical="top" wrapText="1"/>
    </xf>
    <xf numFmtId="0" fontId="152" fillId="0" borderId="1" xfId="0" applyFont="1" applyBorder="1" applyAlignment="1">
      <alignment horizontal="left" vertical="top" wrapText="1"/>
    </xf>
    <xf numFmtId="187" fontId="20" fillId="0" borderId="1" xfId="3" applyFont="1" applyFill="1" applyBorder="1" applyAlignment="1">
      <alignment horizontal="right" vertical="top"/>
    </xf>
    <xf numFmtId="187" fontId="193" fillId="0" borderId="1" xfId="3" applyFont="1" applyBorder="1" applyAlignment="1">
      <alignment vertical="top"/>
    </xf>
    <xf numFmtId="0" fontId="95" fillId="0" borderId="1" xfId="0" applyFont="1" applyBorder="1" applyAlignment="1">
      <alignment vertical="top" wrapText="1"/>
    </xf>
    <xf numFmtId="187" fontId="191" fillId="0" borderId="1" xfId="3" applyFont="1" applyBorder="1" applyAlignment="1">
      <alignment vertical="top"/>
    </xf>
    <xf numFmtId="187" fontId="196" fillId="0" borderId="1" xfId="3" applyFont="1" applyBorder="1" applyAlignment="1">
      <alignment vertical="top"/>
    </xf>
    <xf numFmtId="0" fontId="70" fillId="0" borderId="3" xfId="0" applyFont="1" applyBorder="1" applyAlignment="1">
      <alignment vertical="top" wrapText="1"/>
    </xf>
    <xf numFmtId="49" fontId="59" fillId="0" borderId="38" xfId="0" applyNumberFormat="1" applyFont="1" applyBorder="1" applyAlignment="1">
      <alignment vertical="top" wrapText="1"/>
    </xf>
    <xf numFmtId="0" fontId="81" fillId="2" borderId="3" xfId="17" applyFont="1" applyFill="1" applyBorder="1" applyAlignment="1">
      <alignment vertical="top" wrapText="1"/>
    </xf>
    <xf numFmtId="0" fontId="82" fillId="2" borderId="3" xfId="0" applyFont="1" applyFill="1" applyBorder="1" applyAlignment="1">
      <alignment vertical="top" wrapText="1"/>
    </xf>
    <xf numFmtId="0" fontId="197" fillId="0" borderId="5" xfId="0" applyFont="1" applyBorder="1" applyAlignment="1">
      <alignment vertical="top" wrapText="1"/>
    </xf>
    <xf numFmtId="0" fontId="95" fillId="2" borderId="1" xfId="0" applyFont="1" applyFill="1" applyBorder="1" applyAlignment="1">
      <alignment vertical="top" wrapText="1"/>
    </xf>
    <xf numFmtId="193" fontId="20" fillId="2" borderId="1" xfId="3" applyNumberFormat="1" applyFont="1" applyFill="1" applyBorder="1" applyAlignment="1">
      <alignment vertical="top"/>
    </xf>
    <xf numFmtId="2" fontId="94" fillId="2" borderId="3" xfId="0" applyNumberFormat="1" applyFont="1" applyFill="1" applyBorder="1" applyAlignment="1">
      <alignment vertical="top" wrapText="1"/>
    </xf>
    <xf numFmtId="193" fontId="20" fillId="2" borderId="3" xfId="3" applyNumberFormat="1" applyFont="1" applyFill="1" applyBorder="1" applyAlignment="1">
      <alignment vertical="top" wrapText="1"/>
    </xf>
    <xf numFmtId="187" fontId="193" fillId="0" borderId="0" xfId="3" applyFont="1" applyAlignment="1">
      <alignment vertical="top"/>
    </xf>
    <xf numFmtId="0" fontId="77" fillId="2" borderId="4" xfId="0" applyFont="1" applyFill="1" applyBorder="1" applyAlignment="1">
      <alignment horizontal="center" vertical="center" wrapText="1"/>
    </xf>
    <xf numFmtId="0" fontId="77" fillId="2" borderId="2" xfId="0" applyFont="1" applyFill="1" applyBorder="1" applyAlignment="1">
      <alignment horizontal="center" vertical="center" wrapText="1"/>
    </xf>
    <xf numFmtId="0" fontId="77" fillId="2" borderId="3" xfId="0" applyFont="1" applyFill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top" wrapText="1"/>
    </xf>
    <xf numFmtId="0" fontId="66" fillId="0" borderId="1" xfId="0" applyFont="1" applyBorder="1" applyAlignment="1">
      <alignment horizontal="center" vertical="top" wrapText="1"/>
    </xf>
    <xf numFmtId="0" fontId="59" fillId="2" borderId="0" xfId="0" applyFont="1" applyFill="1" applyAlignment="1">
      <alignment horizontal="center" vertical="top"/>
    </xf>
    <xf numFmtId="0" fontId="30" fillId="0" borderId="0" xfId="0" applyFont="1" applyBorder="1" applyAlignment="1">
      <alignment vertical="center" wrapText="1"/>
    </xf>
    <xf numFmtId="188" fontId="51" fillId="0" borderId="0" xfId="0" applyNumberFormat="1" applyFont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top"/>
    </xf>
    <xf numFmtId="0" fontId="70" fillId="2" borderId="0" xfId="0" applyFont="1" applyFill="1" applyBorder="1" applyAlignment="1">
      <alignment horizontal="center"/>
    </xf>
    <xf numFmtId="0" fontId="70" fillId="0" borderId="1" xfId="0" applyFont="1" applyBorder="1" applyAlignment="1">
      <alignment horizontal="center" vertical="top"/>
    </xf>
    <xf numFmtId="0" fontId="70" fillId="0" borderId="4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top"/>
    </xf>
    <xf numFmtId="0" fontId="72" fillId="12" borderId="21" xfId="0" applyFont="1" applyFill="1" applyBorder="1" applyAlignment="1">
      <alignment horizontal="center" vertical="center" wrapText="1"/>
    </xf>
    <xf numFmtId="0" fontId="72" fillId="12" borderId="22" xfId="0" applyFont="1" applyFill="1" applyBorder="1" applyAlignment="1">
      <alignment horizontal="center" vertical="center" wrapText="1"/>
    </xf>
    <xf numFmtId="0" fontId="72" fillId="12" borderId="26" xfId="0" applyFont="1" applyFill="1" applyBorder="1" applyAlignment="1">
      <alignment horizontal="center" vertical="center" wrapText="1"/>
    </xf>
    <xf numFmtId="0" fontId="72" fillId="12" borderId="29" xfId="0" applyFont="1" applyFill="1" applyBorder="1" applyAlignment="1">
      <alignment horizontal="center" vertical="center" wrapText="1"/>
    </xf>
    <xf numFmtId="193" fontId="75" fillId="2" borderId="0" xfId="3" applyNumberFormat="1" applyFont="1" applyFill="1" applyBorder="1" applyAlignment="1">
      <alignment vertical="top" wrapText="1"/>
    </xf>
    <xf numFmtId="191" fontId="72" fillId="0" borderId="5" xfId="8" applyNumberFormat="1" applyFont="1" applyBorder="1" applyAlignment="1">
      <alignment horizontal="center" vertical="center" wrapText="1"/>
    </xf>
    <xf numFmtId="191" fontId="72" fillId="0" borderId="6" xfId="8" applyNumberFormat="1" applyFont="1" applyBorder="1" applyAlignment="1">
      <alignment horizontal="center" vertical="center" wrapText="1"/>
    </xf>
    <xf numFmtId="192" fontId="58" fillId="0" borderId="0" xfId="3" applyNumberFormat="1" applyFont="1" applyBorder="1" applyAlignment="1">
      <alignment vertical="top"/>
    </xf>
    <xf numFmtId="192" fontId="58" fillId="0" borderId="0" xfId="0" applyNumberFormat="1" applyFont="1" applyAlignment="1">
      <alignment vertical="top"/>
    </xf>
    <xf numFmtId="191" fontId="59" fillId="2" borderId="0" xfId="0" applyNumberFormat="1" applyFont="1" applyFill="1" applyAlignment="1">
      <alignment horizontal="center" vertical="top"/>
    </xf>
    <xf numFmtId="0" fontId="57" fillId="0" borderId="0" xfId="0" applyFont="1" applyAlignment="1">
      <alignment wrapText="1"/>
    </xf>
    <xf numFmtId="0" fontId="58" fillId="2" borderId="0" xfId="0" applyFont="1" applyFill="1" applyAlignment="1">
      <alignment horizontal="center"/>
    </xf>
    <xf numFmtId="191" fontId="198" fillId="0" borderId="0" xfId="0" applyNumberFormat="1" applyFont="1" applyFill="1" applyBorder="1" applyAlignment="1">
      <alignment vertical="top" wrapText="1"/>
    </xf>
    <xf numFmtId="0" fontId="198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 wrapText="1"/>
    </xf>
    <xf numFmtId="0" fontId="166" fillId="2" borderId="0" xfId="0" applyFont="1" applyFill="1" applyBorder="1" applyAlignment="1">
      <alignment horizontal="center"/>
    </xf>
    <xf numFmtId="0" fontId="57" fillId="0" borderId="0" xfId="0" applyFont="1" applyAlignment="1"/>
    <xf numFmtId="0" fontId="57" fillId="0" borderId="0" xfId="0" applyFont="1" applyAlignment="1">
      <alignment vertical="top"/>
    </xf>
    <xf numFmtId="0" fontId="59" fillId="2" borderId="4" xfId="0" applyFont="1" applyFill="1" applyBorder="1" applyAlignment="1">
      <alignment vertical="top" wrapText="1"/>
    </xf>
    <xf numFmtId="0" fontId="67" fillId="2" borderId="4" xfId="0" applyFont="1" applyFill="1" applyBorder="1" applyAlignment="1">
      <alignment vertical="top" wrapText="1"/>
    </xf>
    <xf numFmtId="191" fontId="67" fillId="2" borderId="4" xfId="0" applyNumberFormat="1" applyFont="1" applyFill="1" applyBorder="1" applyAlignment="1">
      <alignment vertical="top" wrapText="1"/>
    </xf>
    <xf numFmtId="192" fontId="58" fillId="2" borderId="4" xfId="9" applyNumberFormat="1" applyFont="1" applyFill="1" applyBorder="1" applyAlignment="1">
      <alignment vertical="top"/>
    </xf>
    <xf numFmtId="192" fontId="182" fillId="0" borderId="0" xfId="0" applyNumberFormat="1" applyFont="1" applyAlignment="1">
      <alignment vertical="top"/>
    </xf>
    <xf numFmtId="191" fontId="57" fillId="2" borderId="4" xfId="9" applyNumberFormat="1" applyFont="1" applyFill="1" applyBorder="1" applyAlignment="1">
      <alignment vertical="top" wrapText="1"/>
    </xf>
    <xf numFmtId="0" fontId="105" fillId="2" borderId="4" xfId="0" applyFont="1" applyFill="1" applyBorder="1" applyAlignment="1">
      <alignment horizontal="center" vertical="top"/>
    </xf>
    <xf numFmtId="191" fontId="58" fillId="2" borderId="4" xfId="0" applyNumberFormat="1" applyFont="1" applyFill="1" applyBorder="1" applyAlignment="1">
      <alignment horizontal="center" vertical="top"/>
    </xf>
    <xf numFmtId="191" fontId="58" fillId="2" borderId="4" xfId="0" applyNumberFormat="1" applyFont="1" applyFill="1" applyBorder="1" applyAlignment="1">
      <alignment vertical="top" wrapText="1"/>
    </xf>
    <xf numFmtId="0" fontId="57" fillId="0" borderId="4" xfId="0" applyFont="1" applyBorder="1" applyAlignment="1">
      <alignment vertical="top"/>
    </xf>
    <xf numFmtId="192" fontId="58" fillId="0" borderId="1" xfId="0" applyNumberFormat="1" applyFont="1" applyBorder="1" applyAlignment="1">
      <alignment vertical="top"/>
    </xf>
    <xf numFmtId="191" fontId="57" fillId="2" borderId="1" xfId="9" applyNumberFormat="1" applyFont="1" applyFill="1" applyBorder="1" applyAlignment="1">
      <alignment vertical="top" wrapText="1"/>
    </xf>
    <xf numFmtId="191" fontId="58" fillId="0" borderId="0" xfId="8" applyNumberFormat="1" applyFont="1" applyBorder="1" applyAlignment="1">
      <alignment vertical="top"/>
    </xf>
    <xf numFmtId="0" fontId="58" fillId="0" borderId="0" xfId="8" applyFont="1" applyBorder="1" applyAlignment="1">
      <alignment vertical="top"/>
    </xf>
    <xf numFmtId="0" fontId="58" fillId="0" borderId="0" xfId="8" applyFont="1" applyBorder="1" applyAlignment="1">
      <alignment horizontal="center" vertical="top"/>
    </xf>
    <xf numFmtId="191" fontId="58" fillId="0" borderId="0" xfId="8" applyNumberFormat="1" applyFont="1" applyAlignment="1">
      <alignment vertical="top"/>
    </xf>
    <xf numFmtId="191" fontId="57" fillId="0" borderId="0" xfId="0" applyNumberFormat="1" applyFont="1" applyAlignment="1">
      <alignment vertical="top" wrapText="1"/>
    </xf>
    <xf numFmtId="192" fontId="59" fillId="0" borderId="0" xfId="0" applyNumberFormat="1" applyFont="1" applyBorder="1" applyAlignment="1">
      <alignment vertical="top" wrapText="1"/>
    </xf>
    <xf numFmtId="192" fontId="59" fillId="0" borderId="0" xfId="0" applyNumberFormat="1" applyFont="1" applyBorder="1" applyAlignment="1">
      <alignment vertical="top"/>
    </xf>
    <xf numFmtId="0" fontId="77" fillId="2" borderId="4" xfId="0" applyFont="1" applyFill="1" applyBorder="1" applyAlignment="1">
      <alignment vertical="center" wrapText="1"/>
    </xf>
    <xf numFmtId="0" fontId="77" fillId="2" borderId="2" xfId="0" applyFont="1" applyFill="1" applyBorder="1" applyAlignment="1">
      <alignment vertical="center" wrapText="1"/>
    </xf>
    <xf numFmtId="0" fontId="77" fillId="2" borderId="3" xfId="0" applyFont="1" applyFill="1" applyBorder="1" applyAlignment="1">
      <alignment vertical="center" wrapText="1"/>
    </xf>
    <xf numFmtId="43" fontId="16" fillId="2" borderId="0" xfId="0" applyNumberFormat="1" applyFont="1" applyFill="1" applyBorder="1" applyAlignment="1">
      <alignment horizontal="center" vertical="top" wrapText="1"/>
    </xf>
    <xf numFmtId="197" fontId="19" fillId="0" borderId="1" xfId="3" applyNumberFormat="1" applyFont="1" applyFill="1" applyBorder="1" applyAlignment="1">
      <alignment vertical="top"/>
    </xf>
    <xf numFmtId="187" fontId="19" fillId="0" borderId="1" xfId="3" applyFont="1" applyBorder="1" applyAlignment="1">
      <alignment vertical="top"/>
    </xf>
    <xf numFmtId="0" fontId="92" fillId="0" borderId="1" xfId="0" applyFont="1" applyBorder="1" applyAlignment="1">
      <alignment vertical="top" wrapText="1"/>
    </xf>
    <xf numFmtId="188" fontId="17" fillId="0" borderId="1" xfId="0" applyNumberFormat="1" applyFont="1" applyBorder="1" applyAlignment="1">
      <alignment vertical="top" wrapText="1"/>
    </xf>
    <xf numFmtId="188" fontId="17" fillId="2" borderId="1" xfId="0" applyNumberFormat="1" applyFont="1" applyFill="1" applyBorder="1" applyAlignment="1">
      <alignment vertical="top" wrapText="1"/>
    </xf>
    <xf numFmtId="188" fontId="17" fillId="2" borderId="1" xfId="0" applyNumberFormat="1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192" fontId="58" fillId="0" borderId="1" xfId="3" applyNumberFormat="1" applyFont="1" applyFill="1" applyBorder="1" applyAlignment="1">
      <alignment horizontal="center" vertical="top" wrapText="1"/>
    </xf>
    <xf numFmtId="194" fontId="58" fillId="2" borderId="0" xfId="0" applyNumberFormat="1" applyFont="1" applyFill="1" applyAlignment="1">
      <alignment vertical="top"/>
    </xf>
    <xf numFmtId="192" fontId="58" fillId="2" borderId="0" xfId="0" applyNumberFormat="1" applyFont="1" applyFill="1" applyAlignment="1">
      <alignment vertical="top"/>
    </xf>
    <xf numFmtId="192" fontId="43" fillId="0" borderId="1" xfId="3" applyNumberFormat="1" applyFont="1" applyFill="1" applyBorder="1" applyAlignment="1">
      <alignment horizontal="center" vertical="top" wrapText="1"/>
    </xf>
    <xf numFmtId="192" fontId="43" fillId="0" borderId="1" xfId="3" applyNumberFormat="1" applyFont="1" applyBorder="1" applyAlignment="1">
      <alignment vertical="top"/>
    </xf>
    <xf numFmtId="190" fontId="43" fillId="2" borderId="0" xfId="0" applyNumberFormat="1" applyFont="1" applyFill="1" applyAlignment="1">
      <alignment vertical="top"/>
    </xf>
    <xf numFmtId="194" fontId="43" fillId="2" borderId="0" xfId="0" applyNumberFormat="1" applyFont="1" applyFill="1" applyAlignment="1">
      <alignment vertical="top"/>
    </xf>
    <xf numFmtId="192" fontId="43" fillId="2" borderId="0" xfId="0" applyNumberFormat="1" applyFont="1" applyFill="1" applyAlignment="1">
      <alignment vertical="top"/>
    </xf>
    <xf numFmtId="192" fontId="43" fillId="0" borderId="0" xfId="0" applyNumberFormat="1" applyFont="1" applyAlignment="1">
      <alignment vertical="top" wrapText="1"/>
    </xf>
    <xf numFmtId="0" fontId="94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94" fillId="2" borderId="1" xfId="0" applyFont="1" applyFill="1" applyBorder="1" applyAlignment="1">
      <alignment horizontal="left" vertical="top" wrapText="1"/>
    </xf>
    <xf numFmtId="190" fontId="14" fillId="2" borderId="1" xfId="0" applyNumberFormat="1" applyFont="1" applyFill="1" applyBorder="1" applyAlignment="1">
      <alignment horizontal="center" vertical="top" wrapText="1"/>
    </xf>
    <xf numFmtId="188" fontId="14" fillId="2" borderId="1" xfId="9" applyNumberFormat="1" applyFont="1" applyFill="1" applyBorder="1" applyAlignment="1">
      <alignment horizontal="center" vertical="top" wrapText="1"/>
    </xf>
    <xf numFmtId="188" fontId="14" fillId="2" borderId="1" xfId="9" applyNumberFormat="1" applyFont="1" applyFill="1" applyBorder="1" applyAlignment="1">
      <alignment horizontal="center" vertical="top"/>
    </xf>
    <xf numFmtId="0" fontId="199" fillId="2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94" fillId="0" borderId="0" xfId="0" applyFont="1" applyBorder="1" applyAlignment="1">
      <alignment horizontal="left" vertical="top" wrapText="1"/>
    </xf>
    <xf numFmtId="188" fontId="14" fillId="2" borderId="0" xfId="9" applyNumberFormat="1" applyFont="1" applyFill="1" applyBorder="1" applyAlignment="1">
      <alignment horizontal="center" vertical="top" wrapText="1"/>
    </xf>
    <xf numFmtId="188" fontId="14" fillId="2" borderId="0" xfId="9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191" fontId="14" fillId="0" borderId="0" xfId="0" applyNumberFormat="1" applyFont="1" applyBorder="1" applyAlignment="1">
      <alignment vertical="top" wrapText="1"/>
    </xf>
    <xf numFmtId="192" fontId="14" fillId="0" borderId="0" xfId="0" applyNumberFormat="1" applyFont="1" applyAlignment="1">
      <alignment horizontal="left"/>
    </xf>
    <xf numFmtId="190" fontId="14" fillId="0" borderId="0" xfId="0" applyNumberFormat="1" applyFont="1"/>
    <xf numFmtId="0" fontId="94" fillId="0" borderId="1" xfId="0" applyFont="1" applyBorder="1" applyAlignment="1">
      <alignment vertical="center" wrapText="1"/>
    </xf>
    <xf numFmtId="0" fontId="95" fillId="0" borderId="1" xfId="7" applyFont="1" applyBorder="1" applyAlignment="1">
      <alignment vertical="center" wrapText="1"/>
    </xf>
    <xf numFmtId="188" fontId="94" fillId="0" borderId="1" xfId="3" applyNumberFormat="1" applyFont="1" applyBorder="1" applyAlignment="1">
      <alignment horizontal="center" vertical="center"/>
    </xf>
    <xf numFmtId="188" fontId="94" fillId="0" borderId="1" xfId="3" applyNumberFormat="1" applyFont="1" applyBorder="1" applyAlignment="1">
      <alignment horizontal="right" vertical="center"/>
    </xf>
    <xf numFmtId="0" fontId="70" fillId="2" borderId="18" xfId="0" applyFont="1" applyFill="1" applyBorder="1" applyAlignment="1">
      <alignment vertical="top" wrapText="1"/>
    </xf>
    <xf numFmtId="0" fontId="59" fillId="0" borderId="1" xfId="0" applyFont="1" applyBorder="1" applyAlignment="1">
      <alignment vertical="center" wrapText="1"/>
    </xf>
    <xf numFmtId="188" fontId="59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vertical="center"/>
    </xf>
    <xf numFmtId="0" fontId="66" fillId="2" borderId="0" xfId="0" applyFont="1" applyFill="1" applyAlignment="1">
      <alignment horizontal="center" vertical="top"/>
    </xf>
    <xf numFmtId="191" fontId="65" fillId="2" borderId="1" xfId="0" applyNumberFormat="1" applyFont="1" applyFill="1" applyBorder="1" applyAlignment="1">
      <alignment horizontal="center" vertical="top"/>
    </xf>
    <xf numFmtId="191" fontId="65" fillId="2" borderId="0" xfId="0" applyNumberFormat="1" applyFont="1" applyFill="1" applyBorder="1" applyAlignment="1">
      <alignment horizontal="center" vertical="top"/>
    </xf>
    <xf numFmtId="191" fontId="14" fillId="0" borderId="0" xfId="0" applyNumberFormat="1" applyFont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14" fillId="0" borderId="7" xfId="0" applyFont="1" applyBorder="1" applyAlignment="1">
      <alignment horizontal="left" vertical="top"/>
    </xf>
    <xf numFmtId="0" fontId="14" fillId="2" borderId="1" xfId="9" applyNumberFormat="1" applyFont="1" applyFill="1" applyBorder="1" applyAlignment="1">
      <alignment horizontal="left" vertical="top" wrapText="1"/>
    </xf>
    <xf numFmtId="0" fontId="14" fillId="2" borderId="1" xfId="9" applyNumberFormat="1" applyFont="1" applyFill="1" applyBorder="1" applyAlignment="1">
      <alignment vertical="top" wrapText="1"/>
    </xf>
    <xf numFmtId="188" fontId="14" fillId="2" borderId="1" xfId="9" applyNumberFormat="1" applyFont="1" applyFill="1" applyBorder="1" applyAlignment="1">
      <alignment vertical="top" wrapText="1"/>
    </xf>
    <xf numFmtId="191" fontId="14" fillId="2" borderId="1" xfId="0" applyNumberFormat="1" applyFont="1" applyFill="1" applyBorder="1" applyAlignment="1">
      <alignment horizontal="center" vertical="top" wrapText="1"/>
    </xf>
    <xf numFmtId="192" fontId="14" fillId="2" borderId="1" xfId="0" applyNumberFormat="1" applyFont="1" applyFill="1" applyBorder="1" applyAlignment="1">
      <alignment horizontal="center" vertical="top"/>
    </xf>
    <xf numFmtId="0" fontId="82" fillId="0" borderId="1" xfId="7" applyFont="1" applyBorder="1" applyAlignment="1">
      <alignment vertical="top" wrapText="1"/>
    </xf>
    <xf numFmtId="188" fontId="77" fillId="0" borderId="1" xfId="0" applyNumberFormat="1" applyFont="1" applyBorder="1" applyAlignment="1">
      <alignment vertical="top" wrapText="1"/>
    </xf>
    <xf numFmtId="0" fontId="77" fillId="0" borderId="1" xfId="0" applyFont="1" applyBorder="1" applyAlignment="1">
      <alignment vertical="top"/>
    </xf>
    <xf numFmtId="188" fontId="77" fillId="0" borderId="1" xfId="3" applyNumberFormat="1" applyFont="1" applyBorder="1" applyAlignment="1">
      <alignment vertical="top" wrapText="1"/>
    </xf>
    <xf numFmtId="188" fontId="29" fillId="0" borderId="1" xfId="0" applyNumberFormat="1" applyFont="1" applyBorder="1"/>
    <xf numFmtId="192" fontId="57" fillId="2" borderId="1" xfId="0" applyNumberFormat="1" applyFont="1" applyFill="1" applyBorder="1" applyAlignment="1">
      <alignment vertical="top"/>
    </xf>
    <xf numFmtId="188" fontId="71" fillId="2" borderId="1" xfId="3" applyNumberFormat="1" applyFont="1" applyFill="1" applyBorder="1" applyAlignment="1">
      <alignment vertical="top" wrapText="1"/>
    </xf>
    <xf numFmtId="191" fontId="40" fillId="2" borderId="1" xfId="3" applyNumberFormat="1" applyFont="1" applyFill="1" applyBorder="1" applyAlignment="1">
      <alignment vertical="top" wrapText="1"/>
    </xf>
    <xf numFmtId="3" fontId="56" fillId="2" borderId="1" xfId="0" applyNumberFormat="1" applyFont="1" applyFill="1" applyBorder="1" applyAlignment="1">
      <alignment vertical="top" wrapText="1"/>
    </xf>
    <xf numFmtId="188" fontId="76" fillId="2" borderId="1" xfId="3" applyNumberFormat="1" applyFont="1" applyFill="1" applyBorder="1" applyAlignment="1">
      <alignment vertical="top" wrapText="1"/>
    </xf>
    <xf numFmtId="192" fontId="57" fillId="2" borderId="1" xfId="3" applyNumberFormat="1" applyFont="1" applyFill="1" applyBorder="1" applyAlignment="1">
      <alignment vertical="top" wrapText="1"/>
    </xf>
    <xf numFmtId="0" fontId="72" fillId="2" borderId="1" xfId="0" applyFont="1" applyFill="1" applyBorder="1" applyAlignment="1">
      <alignment vertical="top" wrapText="1"/>
    </xf>
    <xf numFmtId="0" fontId="175" fillId="2" borderId="1" xfId="0" applyNumberFormat="1" applyFont="1" applyFill="1" applyBorder="1" applyAlignment="1">
      <alignment vertical="top" wrapText="1"/>
    </xf>
    <xf numFmtId="188" fontId="71" fillId="2" borderId="1" xfId="0" applyNumberFormat="1" applyFont="1" applyFill="1" applyBorder="1" applyAlignment="1">
      <alignment vertical="top" wrapText="1"/>
    </xf>
    <xf numFmtId="188" fontId="57" fillId="2" borderId="1" xfId="0" applyNumberFormat="1" applyFont="1" applyFill="1" applyBorder="1" applyAlignment="1">
      <alignment vertical="top" wrapText="1"/>
    </xf>
    <xf numFmtId="0" fontId="57" fillId="2" borderId="1" xfId="0" applyFont="1" applyFill="1" applyBorder="1" applyAlignment="1">
      <alignment horizontal="center" vertical="top" wrapText="1"/>
    </xf>
    <xf numFmtId="0" fontId="57" fillId="2" borderId="0" xfId="0" applyFont="1" applyFill="1" applyBorder="1" applyAlignment="1">
      <alignment horizontal="center" vertical="top" wrapText="1"/>
    </xf>
    <xf numFmtId="0" fontId="57" fillId="2" borderId="0" xfId="0" applyFont="1" applyFill="1" applyAlignment="1">
      <alignment horizontal="center" vertical="center"/>
    </xf>
    <xf numFmtId="2" fontId="59" fillId="2" borderId="0" xfId="0" applyNumberFormat="1" applyFont="1" applyFill="1" applyBorder="1" applyAlignment="1">
      <alignment vertical="top" wrapText="1"/>
    </xf>
    <xf numFmtId="191" fontId="57" fillId="2" borderId="0" xfId="0" applyNumberFormat="1" applyFont="1" applyFill="1" applyBorder="1" applyAlignment="1">
      <alignment vertical="top" wrapText="1"/>
    </xf>
    <xf numFmtId="0" fontId="57" fillId="2" borderId="0" xfId="0" applyFont="1" applyFill="1" applyBorder="1" applyAlignment="1">
      <alignment horizontal="center" vertical="center"/>
    </xf>
    <xf numFmtId="0" fontId="70" fillId="2" borderId="5" xfId="0" applyFont="1" applyFill="1" applyBorder="1" applyAlignment="1">
      <alignment horizontal="center" vertical="center"/>
    </xf>
    <xf numFmtId="0" fontId="70" fillId="2" borderId="1" xfId="3" applyNumberFormat="1" applyFont="1" applyFill="1" applyBorder="1" applyAlignment="1">
      <alignment horizontal="center" vertical="center"/>
    </xf>
    <xf numFmtId="193" fontId="70" fillId="2" borderId="1" xfId="0" applyNumberFormat="1" applyFont="1" applyFill="1" applyBorder="1" applyAlignment="1">
      <alignment horizontal="center" vertical="center"/>
    </xf>
    <xf numFmtId="193" fontId="70" fillId="2" borderId="1" xfId="3" applyNumberFormat="1" applyFont="1" applyFill="1" applyBorder="1" applyAlignment="1">
      <alignment horizontal="center" vertical="center"/>
    </xf>
    <xf numFmtId="0" fontId="71" fillId="2" borderId="0" xfId="0" applyFont="1" applyFill="1" applyAlignment="1">
      <alignment vertical="top"/>
    </xf>
    <xf numFmtId="0" fontId="72" fillId="2" borderId="0" xfId="0" applyFont="1" applyFill="1" applyAlignment="1">
      <alignment vertical="top"/>
    </xf>
    <xf numFmtId="0" fontId="72" fillId="2" borderId="0" xfId="0" applyFont="1" applyFill="1" applyAlignment="1">
      <alignment horizontal="center" vertical="top"/>
    </xf>
    <xf numFmtId="0" fontId="71" fillId="2" borderId="0" xfId="0" applyFont="1" applyFill="1" applyAlignment="1">
      <alignment horizontal="center" vertical="top"/>
    </xf>
    <xf numFmtId="191" fontId="71" fillId="0" borderId="0" xfId="0" applyNumberFormat="1" applyFont="1" applyAlignment="1">
      <alignment horizontal="center" vertical="top"/>
    </xf>
    <xf numFmtId="191" fontId="71" fillId="0" borderId="0" xfId="0" applyNumberFormat="1" applyFont="1" applyAlignment="1">
      <alignment vertical="top" wrapText="1"/>
    </xf>
    <xf numFmtId="0" fontId="71" fillId="0" borderId="0" xfId="0" applyFont="1" applyAlignment="1">
      <alignment vertical="top"/>
    </xf>
    <xf numFmtId="0" fontId="72" fillId="0" borderId="18" xfId="0" applyFont="1" applyBorder="1" applyAlignment="1">
      <alignment horizontal="center" vertical="top" wrapText="1"/>
    </xf>
    <xf numFmtId="0" fontId="72" fillId="0" borderId="18" xfId="0" applyFont="1" applyBorder="1" applyAlignment="1">
      <alignment vertical="top" wrapText="1"/>
    </xf>
    <xf numFmtId="0" fontId="72" fillId="0" borderId="18" xfId="0" applyFont="1" applyBorder="1" applyAlignment="1">
      <alignment horizontal="left" vertical="top" wrapText="1"/>
    </xf>
    <xf numFmtId="191" fontId="71" fillId="2" borderId="0" xfId="0" applyNumberFormat="1" applyFont="1" applyFill="1" applyAlignment="1">
      <alignment vertical="top" wrapText="1"/>
    </xf>
    <xf numFmtId="192" fontId="72" fillId="12" borderId="31" xfId="0" applyNumberFormat="1" applyFont="1" applyFill="1" applyBorder="1" applyAlignment="1">
      <alignment horizontal="center" vertical="center" wrapText="1"/>
    </xf>
    <xf numFmtId="190" fontId="72" fillId="12" borderId="21" xfId="0" applyNumberFormat="1" applyFont="1" applyFill="1" applyBorder="1" applyAlignment="1">
      <alignment horizontal="center" vertical="center" wrapText="1"/>
    </xf>
    <xf numFmtId="192" fontId="72" fillId="12" borderId="21" xfId="0" applyNumberFormat="1" applyFont="1" applyFill="1" applyBorder="1" applyAlignment="1">
      <alignment horizontal="center" vertical="center" wrapText="1"/>
    </xf>
    <xf numFmtId="0" fontId="72" fillId="12" borderId="22" xfId="0" applyFont="1" applyFill="1" applyBorder="1" applyAlignment="1">
      <alignment vertical="top" wrapText="1"/>
    </xf>
    <xf numFmtId="191" fontId="72" fillId="10" borderId="4" xfId="0" applyNumberFormat="1" applyFont="1" applyFill="1" applyBorder="1" applyAlignment="1">
      <alignment vertical="top" wrapText="1"/>
    </xf>
    <xf numFmtId="0" fontId="72" fillId="2" borderId="13" xfId="0" applyFont="1" applyFill="1" applyBorder="1" applyAlignment="1">
      <alignment vertical="top" wrapText="1"/>
    </xf>
    <xf numFmtId="0" fontId="71" fillId="0" borderId="0" xfId="0" applyFont="1" applyAlignment="1">
      <alignment vertical="top" wrapText="1"/>
    </xf>
    <xf numFmtId="191" fontId="72" fillId="12" borderId="26" xfId="0" applyNumberFormat="1" applyFont="1" applyFill="1" applyBorder="1" applyAlignment="1">
      <alignment horizontal="center" vertical="top" wrapText="1"/>
    </xf>
    <xf numFmtId="192" fontId="72" fillId="12" borderId="26" xfId="0" applyNumberFormat="1" applyFont="1" applyFill="1" applyBorder="1" applyAlignment="1">
      <alignment horizontal="center" vertical="center" wrapText="1"/>
    </xf>
    <xf numFmtId="190" fontId="72" fillId="12" borderId="26" xfId="0" applyNumberFormat="1" applyFont="1" applyFill="1" applyBorder="1" applyAlignment="1">
      <alignment horizontal="center" vertical="center" wrapText="1"/>
    </xf>
    <xf numFmtId="0" fontId="72" fillId="12" borderId="33" xfId="0" applyFont="1" applyFill="1" applyBorder="1" applyAlignment="1">
      <alignment vertical="top" wrapText="1"/>
    </xf>
    <xf numFmtId="0" fontId="75" fillId="0" borderId="1" xfId="0" applyFont="1" applyBorder="1" applyAlignment="1">
      <alignment horizontal="center" vertical="top" wrapText="1"/>
    </xf>
    <xf numFmtId="191" fontId="72" fillId="10" borderId="2" xfId="0" applyNumberFormat="1" applyFont="1" applyFill="1" applyBorder="1" applyAlignment="1">
      <alignment vertical="top" wrapText="1"/>
    </xf>
    <xf numFmtId="0" fontId="72" fillId="2" borderId="15" xfId="0" applyFont="1" applyFill="1" applyBorder="1" applyAlignment="1">
      <alignment vertical="top" wrapText="1"/>
    </xf>
    <xf numFmtId="191" fontId="72" fillId="12" borderId="29" xfId="0" applyNumberFormat="1" applyFont="1" applyFill="1" applyBorder="1" applyAlignment="1">
      <alignment horizontal="center" vertical="top" wrapText="1"/>
    </xf>
    <xf numFmtId="192" fontId="72" fillId="12" borderId="29" xfId="0" applyNumberFormat="1" applyFont="1" applyFill="1" applyBorder="1" applyAlignment="1">
      <alignment horizontal="center" vertical="center" wrapText="1"/>
    </xf>
    <xf numFmtId="190" fontId="72" fillId="12" borderId="29" xfId="0" applyNumberFormat="1" applyFont="1" applyFill="1" applyBorder="1" applyAlignment="1">
      <alignment horizontal="center" vertical="center" wrapText="1"/>
    </xf>
    <xf numFmtId="0" fontId="72" fillId="12" borderId="34" xfId="0" applyFont="1" applyFill="1" applyBorder="1" applyAlignment="1">
      <alignment vertical="top" wrapText="1"/>
    </xf>
    <xf numFmtId="0" fontId="72" fillId="0" borderId="1" xfId="0" applyFont="1" applyBorder="1" applyAlignment="1">
      <alignment vertical="top" wrapText="1"/>
    </xf>
    <xf numFmtId="191" fontId="72" fillId="10" borderId="3" xfId="0" applyNumberFormat="1" applyFont="1" applyFill="1" applyBorder="1" applyAlignment="1">
      <alignment vertical="top" wrapText="1"/>
    </xf>
    <xf numFmtId="0" fontId="72" fillId="2" borderId="14" xfId="0" applyFont="1" applyFill="1" applyBorder="1" applyAlignment="1">
      <alignment vertical="top" wrapText="1"/>
    </xf>
    <xf numFmtId="191" fontId="71" fillId="0" borderId="1" xfId="0" applyNumberFormat="1" applyFont="1" applyBorder="1" applyAlignment="1">
      <alignment horizontal="center" vertical="top" wrapText="1"/>
    </xf>
    <xf numFmtId="192" fontId="71" fillId="0" borderId="1" xfId="0" applyNumberFormat="1" applyFont="1" applyBorder="1" applyAlignment="1">
      <alignment horizontal="center" vertical="top" wrapText="1"/>
    </xf>
    <xf numFmtId="192" fontId="71" fillId="0" borderId="1" xfId="0" applyNumberFormat="1" applyFont="1" applyBorder="1" applyAlignment="1">
      <alignment vertical="top" wrapText="1"/>
    </xf>
    <xf numFmtId="191" fontId="71" fillId="0" borderId="1" xfId="0" applyNumberFormat="1" applyFont="1" applyBorder="1" applyAlignment="1">
      <alignment vertical="top" wrapText="1"/>
    </xf>
    <xf numFmtId="0" fontId="76" fillId="0" borderId="40" xfId="1" applyFont="1" applyBorder="1" applyAlignment="1">
      <alignment vertical="top" wrapText="1"/>
    </xf>
    <xf numFmtId="0" fontId="71" fillId="2" borderId="43" xfId="1" applyFont="1" applyFill="1" applyBorder="1" applyAlignment="1">
      <alignment vertical="top" wrapText="1"/>
    </xf>
    <xf numFmtId="1" fontId="71" fillId="2" borderId="1" xfId="0" applyNumberFormat="1" applyFont="1" applyFill="1" applyBorder="1" applyAlignment="1">
      <alignment horizontal="center" vertical="top"/>
    </xf>
    <xf numFmtId="0" fontId="72" fillId="2" borderId="1" xfId="0" applyFont="1" applyFill="1" applyBorder="1" applyAlignment="1">
      <alignment horizontal="left" vertical="top" wrapText="1"/>
    </xf>
    <xf numFmtId="192" fontId="71" fillId="2" borderId="1" xfId="0" applyNumberFormat="1" applyFont="1" applyFill="1" applyBorder="1" applyAlignment="1">
      <alignment vertical="top" wrapText="1"/>
    </xf>
    <xf numFmtId="0" fontId="71" fillId="2" borderId="1" xfId="0" applyFont="1" applyFill="1" applyBorder="1" applyAlignment="1">
      <alignment horizontal="center" vertical="top" wrapText="1"/>
    </xf>
    <xf numFmtId="0" fontId="71" fillId="2" borderId="1" xfId="0" applyFont="1" applyFill="1" applyBorder="1" applyAlignment="1">
      <alignment horizontal="left" vertical="top"/>
    </xf>
    <xf numFmtId="0" fontId="71" fillId="2" borderId="5" xfId="0" applyFont="1" applyFill="1" applyBorder="1" applyAlignment="1">
      <alignment vertical="top" wrapText="1"/>
    </xf>
    <xf numFmtId="192" fontId="71" fillId="2" borderId="1" xfId="0" applyNumberFormat="1" applyFont="1" applyFill="1" applyBorder="1" applyAlignment="1">
      <alignment horizontal="left" vertical="top"/>
    </xf>
    <xf numFmtId="0" fontId="71" fillId="2" borderId="0" xfId="0" applyFont="1" applyFill="1" applyAlignment="1">
      <alignment horizontal="left" vertical="top"/>
    </xf>
    <xf numFmtId="1" fontId="71" fillId="0" borderId="1" xfId="0" applyNumberFormat="1" applyFont="1" applyBorder="1" applyAlignment="1">
      <alignment horizontal="center" vertical="top"/>
    </xf>
    <xf numFmtId="191" fontId="71" fillId="0" borderId="1" xfId="0" applyNumberFormat="1" applyFont="1" applyBorder="1" applyAlignment="1">
      <alignment horizontal="left" vertical="top"/>
    </xf>
    <xf numFmtId="0" fontId="71" fillId="0" borderId="1" xfId="0" applyFont="1" applyBorder="1" applyAlignment="1">
      <alignment horizontal="left" vertical="top"/>
    </xf>
    <xf numFmtId="0" fontId="71" fillId="0" borderId="5" xfId="0" applyFont="1" applyBorder="1" applyAlignment="1">
      <alignment vertical="top"/>
    </xf>
    <xf numFmtId="0" fontId="71" fillId="2" borderId="5" xfId="1" applyFont="1" applyFill="1" applyBorder="1" applyAlignment="1">
      <alignment vertical="top" wrapText="1"/>
    </xf>
    <xf numFmtId="0" fontId="71" fillId="0" borderId="1" xfId="0" applyFont="1" applyBorder="1" applyAlignment="1">
      <alignment horizontal="justify" vertical="top"/>
    </xf>
    <xf numFmtId="0" fontId="76" fillId="0" borderId="1" xfId="0" applyFont="1" applyBorder="1" applyAlignment="1">
      <alignment vertical="top" wrapText="1"/>
    </xf>
    <xf numFmtId="192" fontId="71" fillId="2" borderId="1" xfId="9" applyNumberFormat="1" applyFont="1" applyFill="1" applyBorder="1" applyAlignment="1">
      <alignment vertical="top" wrapText="1"/>
    </xf>
    <xf numFmtId="0" fontId="75" fillId="0" borderId="1" xfId="0" applyFont="1" applyBorder="1" applyAlignment="1">
      <alignment vertical="top" wrapText="1"/>
    </xf>
    <xf numFmtId="0" fontId="165" fillId="0" borderId="0" xfId="0" applyFont="1" applyAlignment="1">
      <alignment vertical="top" wrapText="1"/>
    </xf>
    <xf numFmtId="191" fontId="76" fillId="0" borderId="1" xfId="0" applyNumberFormat="1" applyFont="1" applyBorder="1" applyAlignment="1">
      <alignment horizontal="center" vertical="top" wrapText="1"/>
    </xf>
    <xf numFmtId="192" fontId="71" fillId="0" borderId="1" xfId="3" applyNumberFormat="1" applyFont="1" applyFill="1" applyBorder="1" applyAlignment="1">
      <alignment horizontal="center" vertical="top" wrapText="1"/>
    </xf>
    <xf numFmtId="191" fontId="76" fillId="8" borderId="1" xfId="0" applyNumberFormat="1" applyFont="1" applyFill="1" applyBorder="1" applyAlignment="1">
      <alignment horizontal="center" vertical="top" wrapText="1"/>
    </xf>
    <xf numFmtId="192" fontId="71" fillId="2" borderId="1" xfId="9" applyNumberFormat="1" applyFont="1" applyFill="1" applyBorder="1" applyAlignment="1">
      <alignment horizontal="center" vertical="top" wrapText="1"/>
    </xf>
    <xf numFmtId="191" fontId="200" fillId="2" borderId="1" xfId="0" applyNumberFormat="1" applyFont="1" applyFill="1" applyBorder="1" applyAlignment="1">
      <alignment horizontal="center" vertical="top" wrapText="1"/>
    </xf>
    <xf numFmtId="188" fontId="71" fillId="2" borderId="1" xfId="9" applyNumberFormat="1" applyFont="1" applyFill="1" applyBorder="1" applyAlignment="1">
      <alignment horizontal="center" vertical="top"/>
    </xf>
    <xf numFmtId="188" fontId="200" fillId="2" borderId="5" xfId="0" applyNumberFormat="1" applyFont="1" applyFill="1" applyBorder="1" applyAlignment="1">
      <alignment vertical="top" wrapText="1"/>
    </xf>
    <xf numFmtId="0" fontId="200" fillId="2" borderId="0" xfId="0" applyFont="1" applyFill="1" applyAlignment="1">
      <alignment horizontal="center" vertical="top" wrapText="1"/>
    </xf>
    <xf numFmtId="0" fontId="71" fillId="2" borderId="0" xfId="0" applyFont="1" applyFill="1" applyAlignment="1">
      <alignment vertical="top" wrapText="1"/>
    </xf>
    <xf numFmtId="0" fontId="71" fillId="2" borderId="6" xfId="0" applyFont="1" applyFill="1" applyBorder="1" applyAlignment="1">
      <alignment vertical="top" wrapText="1"/>
    </xf>
    <xf numFmtId="0" fontId="71" fillId="0" borderId="1" xfId="8" applyFont="1" applyBorder="1" applyAlignment="1">
      <alignment horizontal="center" vertical="top"/>
    </xf>
    <xf numFmtId="0" fontId="72" fillId="0" borderId="1" xfId="8" applyFont="1" applyBorder="1" applyAlignment="1">
      <alignment horizontal="left" vertical="top" wrapText="1"/>
    </xf>
    <xf numFmtId="0" fontId="71" fillId="0" borderId="1" xfId="12" applyFont="1" applyBorder="1" applyAlignment="1">
      <alignment horizontal="left" vertical="top" wrapText="1"/>
    </xf>
    <xf numFmtId="0" fontId="71" fillId="0" borderId="1" xfId="8" applyFont="1" applyBorder="1" applyAlignment="1">
      <alignment horizontal="left" vertical="top" wrapText="1"/>
    </xf>
    <xf numFmtId="49" fontId="71" fillId="0" borderId="1" xfId="8" applyNumberFormat="1" applyFont="1" applyBorder="1" applyAlignment="1">
      <alignment horizontal="left" vertical="top" wrapText="1"/>
    </xf>
    <xf numFmtId="191" fontId="71" fillId="0" borderId="1" xfId="8" applyNumberFormat="1" applyFont="1" applyBorder="1" applyAlignment="1">
      <alignment horizontal="center" vertical="top" wrapText="1"/>
    </xf>
    <xf numFmtId="192" fontId="71" fillId="0" borderId="1" xfId="14" applyNumberFormat="1" applyFont="1" applyFill="1" applyBorder="1" applyAlignment="1">
      <alignment horizontal="center" vertical="top"/>
    </xf>
    <xf numFmtId="192" fontId="71" fillId="0" borderId="1" xfId="14" applyNumberFormat="1" applyFont="1" applyFill="1" applyBorder="1" applyAlignment="1">
      <alignment vertical="top"/>
    </xf>
    <xf numFmtId="191" fontId="71" fillId="0" borderId="1" xfId="8" applyNumberFormat="1" applyFont="1" applyBorder="1" applyAlignment="1">
      <alignment vertical="top"/>
    </xf>
    <xf numFmtId="191" fontId="71" fillId="0" borderId="1" xfId="8" applyNumberFormat="1" applyFont="1" applyBorder="1" applyAlignment="1">
      <alignment vertical="top" wrapText="1"/>
    </xf>
    <xf numFmtId="14" fontId="76" fillId="0" borderId="1" xfId="0" applyNumberFormat="1" applyFont="1" applyBorder="1" applyAlignment="1">
      <alignment vertical="top"/>
    </xf>
    <xf numFmtId="0" fontId="72" fillId="0" borderId="1" xfId="8" applyFont="1" applyBorder="1" applyAlignment="1">
      <alignment vertical="top" wrapText="1"/>
    </xf>
    <xf numFmtId="192" fontId="71" fillId="0" borderId="1" xfId="3" applyNumberFormat="1" applyFont="1" applyBorder="1" applyAlignment="1">
      <alignment horizontal="center" vertical="top"/>
    </xf>
    <xf numFmtId="192" fontId="71" fillId="0" borderId="1" xfId="3" applyNumberFormat="1" applyFont="1" applyBorder="1" applyAlignment="1">
      <alignment vertical="top"/>
    </xf>
    <xf numFmtId="0" fontId="71" fillId="2" borderId="1" xfId="1" applyFont="1" applyFill="1" applyBorder="1" applyAlignment="1">
      <alignment horizontal="center" vertical="top" wrapText="1"/>
    </xf>
    <xf numFmtId="0" fontId="76" fillId="0" borderId="1" xfId="0" applyFont="1" applyBorder="1" applyAlignment="1">
      <alignment horizontal="center"/>
    </xf>
    <xf numFmtId="0" fontId="76" fillId="0" borderId="1" xfId="0" applyFont="1" applyBorder="1"/>
    <xf numFmtId="0" fontId="71" fillId="0" borderId="1" xfId="8" applyFont="1" applyBorder="1" applyAlignment="1">
      <alignment horizontal="center" vertical="top" wrapText="1"/>
    </xf>
    <xf numFmtId="192" fontId="71" fillId="0" borderId="1" xfId="14" applyNumberFormat="1" applyFont="1" applyBorder="1" applyAlignment="1">
      <alignment horizontal="center" vertical="top"/>
    </xf>
    <xf numFmtId="192" fontId="71" fillId="0" borderId="1" xfId="14" applyNumberFormat="1" applyFont="1" applyBorder="1" applyAlignment="1">
      <alignment vertical="top"/>
    </xf>
    <xf numFmtId="0" fontId="76" fillId="2" borderId="1" xfId="0" applyFont="1" applyFill="1" applyBorder="1" applyAlignment="1">
      <alignment horizontal="center" vertical="top"/>
    </xf>
    <xf numFmtId="0" fontId="71" fillId="2" borderId="1" xfId="8" applyFont="1" applyFill="1" applyBorder="1" applyAlignment="1">
      <alignment vertical="top" wrapText="1"/>
    </xf>
    <xf numFmtId="191" fontId="71" fillId="2" borderId="1" xfId="8" applyNumberFormat="1" applyFont="1" applyFill="1" applyBorder="1" applyAlignment="1">
      <alignment vertical="top" wrapText="1"/>
    </xf>
    <xf numFmtId="192" fontId="71" fillId="2" borderId="1" xfId="3" applyNumberFormat="1" applyFont="1" applyFill="1" applyBorder="1" applyAlignment="1">
      <alignment vertical="top"/>
    </xf>
    <xf numFmtId="192" fontId="76" fillId="2" borderId="1" xfId="0" applyNumberFormat="1" applyFont="1" applyFill="1" applyBorder="1" applyAlignment="1">
      <alignment vertical="top"/>
    </xf>
    <xf numFmtId="0" fontId="71" fillId="2" borderId="1" xfId="8" applyFont="1" applyFill="1" applyBorder="1" applyAlignment="1">
      <alignment horizontal="left" vertical="top" wrapText="1"/>
    </xf>
    <xf numFmtId="191" fontId="71" fillId="2" borderId="1" xfId="0" applyNumberFormat="1" applyFont="1" applyFill="1" applyBorder="1" applyAlignment="1">
      <alignment horizontal="center" vertical="top"/>
    </xf>
    <xf numFmtId="0" fontId="200" fillId="2" borderId="1" xfId="0" applyFont="1" applyFill="1" applyBorder="1" applyAlignment="1">
      <alignment horizontal="center" vertical="top"/>
    </xf>
    <xf numFmtId="0" fontId="200" fillId="2" borderId="5" xfId="0" applyFont="1" applyFill="1" applyBorder="1" applyAlignment="1">
      <alignment vertical="top" wrapText="1"/>
    </xf>
    <xf numFmtId="0" fontId="76" fillId="2" borderId="1" xfId="0" applyFont="1" applyFill="1" applyBorder="1" applyAlignment="1">
      <alignment vertical="top"/>
    </xf>
    <xf numFmtId="0" fontId="76" fillId="2" borderId="0" xfId="0" applyFont="1" applyFill="1" applyAlignment="1">
      <alignment vertical="top"/>
    </xf>
    <xf numFmtId="192" fontId="71" fillId="2" borderId="1" xfId="0" applyNumberFormat="1" applyFont="1" applyFill="1" applyBorder="1" applyAlignment="1">
      <alignment vertical="top"/>
    </xf>
    <xf numFmtId="0" fontId="76" fillId="2" borderId="0" xfId="0" applyFont="1" applyFill="1" applyAlignment="1">
      <alignment vertical="center"/>
    </xf>
    <xf numFmtId="0" fontId="72" fillId="2" borderId="0" xfId="0" applyFont="1" applyFill="1" applyAlignment="1">
      <alignment horizontal="left" wrapText="1"/>
    </xf>
    <xf numFmtId="192" fontId="75" fillId="2" borderId="0" xfId="0" applyNumberFormat="1" applyFont="1" applyFill="1" applyAlignment="1">
      <alignment vertical="center"/>
    </xf>
    <xf numFmtId="190" fontId="71" fillId="2" borderId="0" xfId="9" applyNumberFormat="1" applyFont="1" applyFill="1" applyBorder="1" applyAlignment="1">
      <alignment vertical="top" wrapText="1"/>
    </xf>
    <xf numFmtId="192" fontId="71" fillId="2" borderId="0" xfId="9" applyNumberFormat="1" applyFont="1" applyFill="1" applyBorder="1" applyAlignment="1">
      <alignment vertical="top" wrapText="1"/>
    </xf>
    <xf numFmtId="192" fontId="71" fillId="2" borderId="0" xfId="9" applyNumberFormat="1" applyFont="1" applyFill="1" applyBorder="1" applyAlignment="1">
      <alignment horizontal="center" vertical="center" wrapText="1"/>
    </xf>
    <xf numFmtId="0" fontId="71" fillId="2" borderId="0" xfId="8" applyFont="1" applyFill="1" applyAlignment="1">
      <alignment horizontal="center" vertical="center" wrapText="1"/>
    </xf>
    <xf numFmtId="0" fontId="71" fillId="2" borderId="0" xfId="0" applyFont="1" applyFill="1" applyAlignment="1">
      <alignment horizontal="center" vertical="center" wrapText="1"/>
    </xf>
    <xf numFmtId="191" fontId="200" fillId="2" borderId="0" xfId="0" applyNumberFormat="1" applyFont="1" applyFill="1" applyAlignment="1">
      <alignment horizontal="center" vertical="center"/>
    </xf>
    <xf numFmtId="0" fontId="200" fillId="2" borderId="0" xfId="0" applyFont="1" applyFill="1" applyAlignment="1">
      <alignment horizontal="center" vertical="center" wrapText="1"/>
    </xf>
    <xf numFmtId="0" fontId="200" fillId="2" borderId="0" xfId="0" applyFont="1" applyFill="1" applyAlignment="1">
      <alignment horizontal="center" vertical="center"/>
    </xf>
    <xf numFmtId="0" fontId="200" fillId="2" borderId="0" xfId="0" applyFont="1" applyFill="1" applyAlignment="1">
      <alignment vertical="top" wrapText="1"/>
    </xf>
    <xf numFmtId="0" fontId="71" fillId="2" borderId="0" xfId="0" applyFont="1" applyFill="1" applyAlignment="1">
      <alignment horizontal="center" wrapText="1"/>
    </xf>
    <xf numFmtId="0" fontId="72" fillId="0" borderId="1" xfId="0" applyFont="1" applyBorder="1" applyAlignment="1">
      <alignment horizontal="left" wrapText="1"/>
    </xf>
    <xf numFmtId="0" fontId="72" fillId="0" borderId="1" xfId="0" applyFont="1" applyBorder="1" applyAlignment="1">
      <alignment wrapText="1"/>
    </xf>
    <xf numFmtId="0" fontId="72" fillId="0" borderId="0" xfId="0" applyFont="1" applyAlignment="1">
      <alignment wrapText="1"/>
    </xf>
    <xf numFmtId="192" fontId="72" fillId="0" borderId="0" xfId="0" applyNumberFormat="1" applyFont="1" applyAlignment="1">
      <alignment wrapText="1"/>
    </xf>
    <xf numFmtId="0" fontId="76" fillId="2" borderId="0" xfId="0" applyFont="1" applyFill="1"/>
    <xf numFmtId="191" fontId="71" fillId="2" borderId="0" xfId="0" applyNumberFormat="1" applyFont="1" applyFill="1" applyAlignment="1">
      <alignment horizontal="left" wrapText="1"/>
    </xf>
    <xf numFmtId="0" fontId="71" fillId="2" borderId="0" xfId="0" applyFont="1" applyFill="1" applyAlignment="1">
      <alignment horizontal="left" wrapText="1"/>
    </xf>
    <xf numFmtId="0" fontId="75" fillId="0" borderId="1" xfId="7" applyFont="1" applyBorder="1" applyAlignment="1">
      <alignment horizontal="left" wrapText="1"/>
    </xf>
    <xf numFmtId="0" fontId="75" fillId="2" borderId="0" xfId="0" applyFont="1" applyFill="1" applyAlignment="1">
      <alignment vertical="top" wrapText="1"/>
    </xf>
    <xf numFmtId="192" fontId="75" fillId="2" borderId="0" xfId="0" applyNumberFormat="1" applyFont="1" applyFill="1"/>
    <xf numFmtId="0" fontId="72" fillId="2" borderId="0" xfId="0" applyFont="1" applyFill="1" applyAlignment="1">
      <alignment vertical="top" wrapText="1"/>
    </xf>
    <xf numFmtId="192" fontId="72" fillId="2" borderId="0" xfId="0" applyNumberFormat="1" applyFont="1" applyFill="1"/>
    <xf numFmtId="0" fontId="71" fillId="2" borderId="0" xfId="0" applyFont="1" applyFill="1"/>
    <xf numFmtId="0" fontId="72" fillId="0" borderId="0" xfId="0" applyFont="1" applyAlignment="1">
      <alignment vertical="top" readingOrder="1"/>
    </xf>
    <xf numFmtId="188" fontId="72" fillId="2" borderId="0" xfId="3" applyNumberFormat="1" applyFont="1" applyFill="1" applyAlignment="1">
      <alignment vertical="top"/>
    </xf>
    <xf numFmtId="188" fontId="71" fillId="2" borderId="0" xfId="3" applyNumberFormat="1" applyFont="1" applyFill="1" applyAlignment="1">
      <alignment horizontal="center" vertical="top"/>
    </xf>
    <xf numFmtId="188" fontId="71" fillId="2" borderId="0" xfId="3" applyNumberFormat="1" applyFont="1" applyFill="1" applyBorder="1" applyAlignment="1">
      <alignment horizontal="center" vertical="top"/>
    </xf>
    <xf numFmtId="192" fontId="71" fillId="2" borderId="0" xfId="3" applyNumberFormat="1" applyFont="1" applyFill="1" applyBorder="1" applyAlignment="1">
      <alignment horizontal="center" vertical="top"/>
    </xf>
    <xf numFmtId="192" fontId="71" fillId="2" borderId="0" xfId="3" applyNumberFormat="1" applyFont="1" applyFill="1" applyAlignment="1">
      <alignment vertical="top"/>
    </xf>
    <xf numFmtId="188" fontId="71" fillId="2" borderId="0" xfId="3" applyNumberFormat="1" applyFont="1" applyFill="1" applyAlignment="1">
      <alignment vertical="top" wrapText="1"/>
    </xf>
    <xf numFmtId="188" fontId="71" fillId="2" borderId="0" xfId="3" applyNumberFormat="1" applyFont="1" applyFill="1" applyAlignment="1">
      <alignment horizontal="left" vertical="top"/>
    </xf>
    <xf numFmtId="191" fontId="71" fillId="2" borderId="0" xfId="3" applyNumberFormat="1" applyFont="1" applyFill="1" applyAlignment="1">
      <alignment horizontal="center" vertical="top" wrapText="1"/>
    </xf>
    <xf numFmtId="192" fontId="71" fillId="0" borderId="0" xfId="0" applyNumberFormat="1" applyFont="1" applyAlignment="1">
      <alignment horizontal="center" vertical="top"/>
    </xf>
    <xf numFmtId="192" fontId="71" fillId="2" borderId="0" xfId="3" applyNumberFormat="1" applyFont="1" applyFill="1" applyAlignment="1">
      <alignment horizontal="center" vertical="top" wrapText="1"/>
    </xf>
    <xf numFmtId="192" fontId="71" fillId="2" borderId="0" xfId="3" applyNumberFormat="1" applyFont="1" applyFill="1" applyAlignment="1">
      <alignment horizontal="center" vertical="top"/>
    </xf>
    <xf numFmtId="0" fontId="71" fillId="0" borderId="0" xfId="0" applyFont="1" applyAlignment="1">
      <alignment horizontal="center" vertical="top"/>
    </xf>
    <xf numFmtId="191" fontId="71" fillId="0" borderId="0" xfId="0" applyNumberFormat="1" applyFont="1" applyAlignment="1">
      <alignment vertical="top"/>
    </xf>
    <xf numFmtId="190" fontId="71" fillId="2" borderId="0" xfId="3" applyNumberFormat="1" applyFont="1" applyFill="1" applyAlignment="1">
      <alignment vertical="top"/>
    </xf>
    <xf numFmtId="0" fontId="201" fillId="0" borderId="0" xfId="0" applyFont="1" applyAlignment="1">
      <alignment horizontal="left" vertical="top" readingOrder="1"/>
    </xf>
    <xf numFmtId="188" fontId="71" fillId="2" borderId="0" xfId="3" applyNumberFormat="1" applyFont="1" applyFill="1" applyAlignment="1">
      <alignment vertical="top"/>
    </xf>
    <xf numFmtId="190" fontId="71" fillId="0" borderId="0" xfId="0" applyNumberFormat="1" applyFont="1" applyAlignment="1">
      <alignment vertical="top"/>
    </xf>
    <xf numFmtId="192" fontId="71" fillId="0" borderId="0" xfId="0" applyNumberFormat="1" applyFont="1" applyAlignment="1">
      <alignment vertical="top"/>
    </xf>
    <xf numFmtId="191" fontId="71" fillId="0" borderId="0" xfId="0" applyNumberFormat="1" applyFont="1" applyAlignment="1">
      <alignment horizontal="center" vertical="top" wrapText="1"/>
    </xf>
    <xf numFmtId="192" fontId="71" fillId="2" borderId="0" xfId="0" applyNumberFormat="1" applyFont="1" applyFill="1" applyAlignment="1">
      <alignment horizontal="center" vertical="top" wrapText="1"/>
    </xf>
    <xf numFmtId="192" fontId="71" fillId="0" borderId="0" xfId="0" applyNumberFormat="1" applyFont="1" applyAlignment="1">
      <alignment horizontal="center" vertical="top" wrapText="1"/>
    </xf>
    <xf numFmtId="192" fontId="136" fillId="2" borderId="0" xfId="0" applyNumberFormat="1" applyFont="1" applyFill="1" applyAlignment="1">
      <alignment horizontal="center" vertical="top"/>
    </xf>
    <xf numFmtId="0" fontId="19" fillId="2" borderId="14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8" applyFont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vertical="top" wrapText="1"/>
    </xf>
    <xf numFmtId="0" fontId="19" fillId="2" borderId="5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vertical="top" wrapText="1"/>
    </xf>
    <xf numFmtId="0" fontId="19" fillId="2" borderId="46" xfId="0" applyFont="1" applyFill="1" applyBorder="1" applyAlignment="1">
      <alignment vertical="top" wrapText="1"/>
    </xf>
    <xf numFmtId="0" fontId="19" fillId="0" borderId="5" xfId="8" applyFont="1" applyBorder="1" applyAlignment="1">
      <alignment horizontal="left" vertical="top" wrapText="1"/>
    </xf>
    <xf numFmtId="0" fontId="19" fillId="2" borderId="5" xfId="8" applyFont="1" applyFill="1" applyBorder="1" applyAlignment="1">
      <alignment vertical="top" wrapText="1"/>
    </xf>
    <xf numFmtId="0" fontId="18" fillId="2" borderId="5" xfId="0" applyFont="1" applyFill="1" applyBorder="1" applyAlignment="1">
      <alignment vertical="top" wrapText="1"/>
    </xf>
    <xf numFmtId="0" fontId="202" fillId="2" borderId="1" xfId="0" applyFont="1" applyFill="1" applyBorder="1" applyAlignment="1">
      <alignment horizontal="left" vertical="top" wrapText="1"/>
    </xf>
    <xf numFmtId="187" fontId="16" fillId="0" borderId="3" xfId="3" applyFont="1" applyBorder="1" applyAlignment="1">
      <alignment vertical="top"/>
    </xf>
    <xf numFmtId="197" fontId="19" fillId="0" borderId="3" xfId="3" applyNumberFormat="1" applyFont="1" applyFill="1" applyBorder="1" applyAlignment="1">
      <alignment vertical="top"/>
    </xf>
    <xf numFmtId="2" fontId="19" fillId="2" borderId="1" xfId="0" applyNumberFormat="1" applyFont="1" applyFill="1" applyBorder="1" applyAlignment="1">
      <alignment vertical="top" wrapText="1"/>
    </xf>
    <xf numFmtId="0" fontId="25" fillId="0" borderId="5" xfId="3" applyNumberFormat="1" applyFont="1" applyBorder="1" applyAlignment="1">
      <alignment horizontal="center" vertical="center" wrapText="1"/>
    </xf>
    <xf numFmtId="188" fontId="25" fillId="0" borderId="5" xfId="3" applyNumberFormat="1" applyFont="1" applyBorder="1" applyAlignment="1">
      <alignment horizontal="left" vertical="center"/>
    </xf>
    <xf numFmtId="188" fontId="25" fillId="2" borderId="5" xfId="3" applyNumberFormat="1" applyFont="1" applyFill="1" applyBorder="1" applyAlignment="1">
      <alignment horizontal="left" vertical="center"/>
    </xf>
    <xf numFmtId="188" fontId="29" fillId="0" borderId="1" xfId="3" applyNumberFormat="1" applyFont="1" applyBorder="1"/>
    <xf numFmtId="188" fontId="30" fillId="2" borderId="3" xfId="0" applyNumberFormat="1" applyFont="1" applyFill="1" applyBorder="1"/>
    <xf numFmtId="0" fontId="18" fillId="0" borderId="1" xfId="3" applyNumberFormat="1" applyFont="1" applyFill="1" applyBorder="1" applyAlignment="1">
      <alignment vertical="top"/>
    </xf>
    <xf numFmtId="2" fontId="18" fillId="0" borderId="1" xfId="3" applyNumberFormat="1" applyFont="1" applyFill="1" applyBorder="1" applyAlignment="1">
      <alignment vertical="top"/>
    </xf>
    <xf numFmtId="187" fontId="17" fillId="2" borderId="1" xfId="0" applyNumberFormat="1" applyFont="1" applyFill="1" applyBorder="1" applyAlignment="1">
      <alignment horizontal="center" vertical="top" wrapText="1"/>
    </xf>
    <xf numFmtId="191" fontId="161" fillId="5" borderId="1" xfId="0" applyNumberFormat="1" applyFont="1" applyFill="1" applyBorder="1" applyAlignment="1">
      <alignment horizontal="center" vertical="top" wrapText="1"/>
    </xf>
    <xf numFmtId="0" fontId="161" fillId="5" borderId="1" xfId="0" applyFont="1" applyFill="1" applyBorder="1" applyAlignment="1">
      <alignment horizontal="center" vertical="top" wrapText="1"/>
    </xf>
    <xf numFmtId="0" fontId="161" fillId="14" borderId="1" xfId="0" applyFont="1" applyFill="1" applyBorder="1" applyAlignment="1">
      <alignment horizontal="center" vertical="top" wrapText="1"/>
    </xf>
    <xf numFmtId="0" fontId="141" fillId="2" borderId="1" xfId="0" applyFont="1" applyFill="1" applyBorder="1" applyAlignment="1">
      <alignment horizontal="left" vertical="top" wrapText="1"/>
    </xf>
    <xf numFmtId="0" fontId="57" fillId="2" borderId="1" xfId="0" applyFont="1" applyFill="1" applyBorder="1" applyAlignment="1">
      <alignment horizontal="center" vertical="center"/>
    </xf>
    <xf numFmtId="192" fontId="57" fillId="2" borderId="1" xfId="0" applyNumberFormat="1" applyFont="1" applyFill="1" applyBorder="1" applyAlignment="1">
      <alignment vertical="center"/>
    </xf>
    <xf numFmtId="192" fontId="57" fillId="2" borderId="1" xfId="3" applyNumberFormat="1" applyFont="1" applyFill="1" applyBorder="1"/>
    <xf numFmtId="194" fontId="58" fillId="9" borderId="1" xfId="0" applyNumberFormat="1" applyFont="1" applyFill="1" applyBorder="1" applyAlignment="1">
      <alignment horizontal="left" vertical="top" wrapText="1"/>
    </xf>
    <xf numFmtId="191" fontId="182" fillId="0" borderId="1" xfId="0" applyNumberFormat="1" applyFont="1" applyBorder="1" applyAlignment="1">
      <alignment horizontal="center" vertical="top" wrapText="1"/>
    </xf>
    <xf numFmtId="194" fontId="182" fillId="0" borderId="1" xfId="0" applyNumberFormat="1" applyFont="1" applyBorder="1" applyAlignment="1">
      <alignment horizontal="center" vertical="top" wrapText="1"/>
    </xf>
    <xf numFmtId="191" fontId="57" fillId="9" borderId="1" xfId="9" applyNumberFormat="1" applyFont="1" applyFill="1" applyBorder="1" applyAlignment="1">
      <alignment horizontal="left" vertical="top" wrapText="1"/>
    </xf>
    <xf numFmtId="194" fontId="58" fillId="0" borderId="0" xfId="0" applyNumberFormat="1" applyFont="1" applyAlignment="1">
      <alignment vertical="top" wrapText="1"/>
    </xf>
    <xf numFmtId="192" fontId="77" fillId="2" borderId="0" xfId="0" applyNumberFormat="1" applyFont="1" applyFill="1" applyBorder="1" applyAlignment="1">
      <alignment horizontal="center" vertical="center"/>
    </xf>
    <xf numFmtId="196" fontId="77" fillId="2" borderId="0" xfId="0" applyNumberFormat="1" applyFont="1" applyFill="1" applyBorder="1" applyAlignment="1">
      <alignment horizontal="center" vertical="center"/>
    </xf>
    <xf numFmtId="0" fontId="13" fillId="2" borderId="1" xfId="3" applyNumberFormat="1" applyFont="1" applyFill="1" applyBorder="1" applyAlignment="1">
      <alignment horizontal="center" vertical="center"/>
    </xf>
    <xf numFmtId="193" fontId="13" fillId="2" borderId="1" xfId="0" applyNumberFormat="1" applyFont="1" applyFill="1" applyBorder="1" applyAlignment="1">
      <alignment horizontal="center" vertical="center"/>
    </xf>
    <xf numFmtId="190" fontId="14" fillId="2" borderId="1" xfId="0" applyNumberFormat="1" applyFont="1" applyFill="1" applyBorder="1" applyAlignment="1">
      <alignment vertical="top"/>
    </xf>
    <xf numFmtId="192" fontId="59" fillId="2" borderId="0" xfId="0" applyNumberFormat="1" applyFont="1" applyFill="1" applyAlignment="1">
      <alignment vertical="top" wrapText="1"/>
    </xf>
    <xf numFmtId="191" fontId="94" fillId="12" borderId="26" xfId="0" applyNumberFormat="1" applyFont="1" applyFill="1" applyBorder="1" applyAlignment="1">
      <alignment horizontal="center" vertical="top" wrapText="1"/>
    </xf>
    <xf numFmtId="191" fontId="94" fillId="12" borderId="29" xfId="0" applyNumberFormat="1" applyFont="1" applyFill="1" applyBorder="1" applyAlignment="1">
      <alignment horizontal="center" vertical="top" wrapText="1"/>
    </xf>
    <xf numFmtId="192" fontId="14" fillId="13" borderId="3" xfId="0" applyNumberFormat="1" applyFont="1" applyFill="1" applyBorder="1" applyAlignment="1">
      <alignment vertical="top" wrapText="1"/>
    </xf>
    <xf numFmtId="191" fontId="95" fillId="2" borderId="1" xfId="0" applyNumberFormat="1" applyFont="1" applyFill="1" applyBorder="1" applyAlignment="1">
      <alignment vertical="top" wrapText="1"/>
    </xf>
    <xf numFmtId="0" fontId="95" fillId="2" borderId="0" xfId="0" applyFont="1" applyFill="1" applyBorder="1" applyAlignment="1">
      <alignment vertical="top" wrapText="1"/>
    </xf>
    <xf numFmtId="191" fontId="95" fillId="2" borderId="0" xfId="0" applyNumberFormat="1" applyFont="1" applyFill="1" applyBorder="1" applyAlignment="1">
      <alignment vertical="top" wrapText="1"/>
    </xf>
    <xf numFmtId="0" fontId="13" fillId="2" borderId="1" xfId="0" applyNumberFormat="1" applyFont="1" applyFill="1" applyBorder="1"/>
    <xf numFmtId="192" fontId="13" fillId="2" borderId="1" xfId="0" applyNumberFormat="1" applyFont="1" applyFill="1" applyBorder="1"/>
    <xf numFmtId="0" fontId="94" fillId="2" borderId="0" xfId="0" applyFont="1" applyFill="1" applyBorder="1"/>
    <xf numFmtId="195" fontId="94" fillId="2" borderId="0" xfId="0" applyNumberFormat="1" applyFont="1" applyFill="1" applyBorder="1"/>
    <xf numFmtId="0" fontId="95" fillId="2" borderId="0" xfId="0" applyNumberFormat="1" applyFont="1" applyFill="1" applyBorder="1"/>
    <xf numFmtId="193" fontId="14" fillId="2" borderId="0" xfId="3" applyNumberFormat="1" applyFont="1" applyFill="1"/>
    <xf numFmtId="192" fontId="203" fillId="2" borderId="0" xfId="0" applyNumberFormat="1" applyFont="1" applyFill="1" applyAlignment="1">
      <alignment vertical="top" wrapText="1"/>
    </xf>
    <xf numFmtId="0" fontId="14" fillId="0" borderId="1" xfId="0" applyFont="1" applyBorder="1" applyAlignment="1">
      <alignment vertical="center"/>
    </xf>
    <xf numFmtId="0" fontId="57" fillId="2" borderId="1" xfId="0" applyFont="1" applyFill="1" applyBorder="1"/>
    <xf numFmtId="0" fontId="70" fillId="2" borderId="1" xfId="0" applyFont="1" applyFill="1" applyBorder="1" applyAlignment="1"/>
    <xf numFmtId="193" fontId="142" fillId="2" borderId="1" xfId="0" applyNumberFormat="1" applyFont="1" applyFill="1" applyBorder="1" applyAlignment="1"/>
    <xf numFmtId="0" fontId="144" fillId="2" borderId="1" xfId="3" applyNumberFormat="1" applyFont="1" applyFill="1" applyBorder="1" applyAlignment="1">
      <alignment horizontal="center"/>
    </xf>
    <xf numFmtId="193" fontId="70" fillId="2" borderId="1" xfId="0" applyNumberFormat="1" applyFont="1" applyFill="1" applyBorder="1"/>
    <xf numFmtId="188" fontId="70" fillId="2" borderId="1" xfId="0" applyNumberFormat="1" applyFont="1" applyFill="1" applyBorder="1"/>
    <xf numFmtId="193" fontId="144" fillId="2" borderId="1" xfId="0" applyNumberFormat="1" applyFont="1" applyFill="1" applyBorder="1" applyAlignment="1">
      <alignment horizontal="center"/>
    </xf>
    <xf numFmtId="188" fontId="58" fillId="2" borderId="1" xfId="3" applyNumberFormat="1" applyFont="1" applyFill="1" applyBorder="1" applyAlignment="1"/>
    <xf numFmtId="188" fontId="14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vertical="center"/>
    </xf>
    <xf numFmtId="0" fontId="204" fillId="0" borderId="1" xfId="0" applyFont="1" applyBorder="1" applyAlignment="1">
      <alignment vertical="center"/>
    </xf>
    <xf numFmtId="0" fontId="61" fillId="0" borderId="1" xfId="0" applyFont="1" applyBorder="1"/>
    <xf numFmtId="0" fontId="14" fillId="0" borderId="1" xfId="0" applyFont="1" applyBorder="1"/>
    <xf numFmtId="188" fontId="14" fillId="0" borderId="1" xfId="0" applyNumberFormat="1" applyFont="1" applyBorder="1"/>
    <xf numFmtId="0" fontId="14" fillId="2" borderId="1" xfId="0" applyFont="1" applyFill="1" applyBorder="1" applyAlignment="1">
      <alignment horizontal="left" wrapText="1"/>
    </xf>
    <xf numFmtId="0" fontId="94" fillId="0" borderId="1" xfId="0" applyFont="1" applyBorder="1"/>
    <xf numFmtId="188" fontId="94" fillId="0" borderId="1" xfId="3" applyNumberFormat="1" applyFont="1" applyBorder="1" applyAlignment="1"/>
    <xf numFmtId="0" fontId="94" fillId="2" borderId="1" xfId="0" applyFont="1" applyFill="1" applyBorder="1" applyAlignment="1">
      <alignment horizontal="left" wrapText="1"/>
    </xf>
    <xf numFmtId="0" fontId="72" fillId="0" borderId="18" xfId="0" applyFont="1" applyBorder="1" applyAlignment="1">
      <alignment horizontal="left" vertical="top" wrapText="1"/>
    </xf>
    <xf numFmtId="0" fontId="72" fillId="2" borderId="0" xfId="0" applyFont="1" applyFill="1" applyAlignment="1">
      <alignment horizontal="center" vertical="top"/>
    </xf>
    <xf numFmtId="190" fontId="94" fillId="2" borderId="0" xfId="0" applyNumberFormat="1" applyFont="1" applyFill="1" applyBorder="1" applyAlignment="1">
      <alignment horizontal="center" vertical="center"/>
    </xf>
    <xf numFmtId="190" fontId="43" fillId="2" borderId="0" xfId="0" applyNumberFormat="1" applyFont="1" applyFill="1" applyAlignment="1">
      <alignment vertical="center"/>
    </xf>
    <xf numFmtId="190" fontId="14" fillId="2" borderId="0" xfId="0" applyNumberFormat="1" applyFont="1" applyFill="1" applyAlignment="1">
      <alignment vertical="center"/>
    </xf>
    <xf numFmtId="192" fontId="14" fillId="2" borderId="0" xfId="0" applyNumberFormat="1" applyFont="1" applyFill="1" applyAlignment="1">
      <alignment vertical="center"/>
    </xf>
    <xf numFmtId="194" fontId="14" fillId="2" borderId="0" xfId="0" applyNumberFormat="1" applyFont="1" applyFill="1" applyAlignment="1">
      <alignment vertical="center"/>
    </xf>
    <xf numFmtId="194" fontId="14" fillId="2" borderId="0" xfId="0" applyNumberFormat="1" applyFont="1" applyFill="1" applyAlignment="1">
      <alignment vertical="center" wrapText="1"/>
    </xf>
    <xf numFmtId="194" fontId="14" fillId="2" borderId="0" xfId="0" applyNumberFormat="1" applyFont="1" applyFill="1" applyAlignment="1">
      <alignment horizontal="center" vertical="center"/>
    </xf>
    <xf numFmtId="191" fontId="14" fillId="2" borderId="0" xfId="0" applyNumberFormat="1" applyFont="1" applyFill="1" applyAlignment="1">
      <alignment vertical="center"/>
    </xf>
    <xf numFmtId="191" fontId="69" fillId="2" borderId="0" xfId="0" applyNumberFormat="1" applyFont="1" applyFill="1" applyAlignment="1">
      <alignment vertical="center" wrapText="1"/>
    </xf>
    <xf numFmtId="191" fontId="14" fillId="2" borderId="0" xfId="0" applyNumberFormat="1" applyFont="1" applyFill="1" applyAlignment="1">
      <alignment vertical="center" wrapText="1"/>
    </xf>
    <xf numFmtId="190" fontId="14" fillId="2" borderId="0" xfId="0" applyNumberFormat="1" applyFont="1" applyFill="1" applyAlignment="1">
      <alignment vertical="center" wrapText="1"/>
    </xf>
    <xf numFmtId="191" fontId="144" fillId="0" borderId="1" xfId="8" applyNumberFormat="1" applyFont="1" applyBorder="1" applyAlignment="1">
      <alignment vertical="top"/>
    </xf>
    <xf numFmtId="0" fontId="136" fillId="2" borderId="1" xfId="0" applyFont="1" applyFill="1" applyBorder="1" applyAlignment="1">
      <alignment horizontal="center" vertical="top"/>
    </xf>
    <xf numFmtId="0" fontId="136" fillId="2" borderId="1" xfId="0" applyFont="1" applyFill="1" applyBorder="1" applyAlignment="1">
      <alignment vertical="top" wrapText="1"/>
    </xf>
    <xf numFmtId="0" fontId="205" fillId="0" borderId="1" xfId="0" applyFont="1" applyBorder="1" applyAlignment="1">
      <alignment vertical="top" wrapText="1"/>
    </xf>
    <xf numFmtId="0" fontId="89" fillId="2" borderId="1" xfId="0" applyFont="1" applyFill="1" applyBorder="1" applyAlignment="1">
      <alignment horizontal="left" vertical="top" wrapText="1"/>
    </xf>
    <xf numFmtId="191" fontId="89" fillId="9" borderId="1" xfId="0" applyNumberFormat="1" applyFont="1" applyFill="1" applyBorder="1" applyAlignment="1">
      <alignment horizontal="left" vertical="top" wrapText="1"/>
    </xf>
    <xf numFmtId="192" fontId="89" fillId="2" borderId="1" xfId="0" applyNumberFormat="1" applyFont="1" applyFill="1" applyBorder="1" applyAlignment="1">
      <alignment horizontal="center" vertical="top" wrapText="1"/>
    </xf>
    <xf numFmtId="194" fontId="89" fillId="2" borderId="1" xfId="0" applyNumberFormat="1" applyFont="1" applyFill="1" applyBorder="1" applyAlignment="1">
      <alignment horizontal="left" vertical="top" wrapText="1"/>
    </xf>
    <xf numFmtId="194" fontId="89" fillId="2" borderId="1" xfId="0" applyNumberFormat="1" applyFont="1" applyFill="1" applyBorder="1" applyAlignment="1">
      <alignment horizontal="center" vertical="top" wrapText="1"/>
    </xf>
    <xf numFmtId="194" fontId="89" fillId="2" borderId="1" xfId="0" applyNumberFormat="1" applyFont="1" applyFill="1" applyBorder="1" applyAlignment="1">
      <alignment horizontal="center" vertical="top"/>
    </xf>
    <xf numFmtId="194" fontId="89" fillId="2" borderId="1" xfId="9" applyNumberFormat="1" applyFont="1" applyFill="1" applyBorder="1" applyAlignment="1">
      <alignment horizontal="center" vertical="top"/>
    </xf>
    <xf numFmtId="191" fontId="89" fillId="2" borderId="1" xfId="0" applyNumberFormat="1" applyFont="1" applyFill="1" applyBorder="1" applyAlignment="1">
      <alignment horizontal="center" vertical="top" wrapText="1"/>
    </xf>
    <xf numFmtId="194" fontId="206" fillId="2" borderId="1" xfId="0" applyNumberFormat="1" applyFont="1" applyFill="1" applyBorder="1" applyAlignment="1">
      <alignment horizontal="center" vertical="top"/>
    </xf>
    <xf numFmtId="0" fontId="206" fillId="2" borderId="1" xfId="0" applyFont="1" applyFill="1" applyBorder="1" applyAlignment="1">
      <alignment vertical="top"/>
    </xf>
    <xf numFmtId="191" fontId="206" fillId="2" borderId="1" xfId="0" applyNumberFormat="1" applyFont="1" applyFill="1" applyBorder="1" applyAlignment="1">
      <alignment vertical="top" wrapText="1"/>
    </xf>
    <xf numFmtId="0" fontId="207" fillId="0" borderId="1" xfId="0" applyFont="1" applyBorder="1" applyAlignment="1">
      <alignment vertical="top" wrapText="1"/>
    </xf>
    <xf numFmtId="0" fontId="207" fillId="0" borderId="1" xfId="0" applyFont="1" applyBorder="1" applyAlignment="1">
      <alignment horizontal="left" vertical="top" wrapText="1"/>
    </xf>
    <xf numFmtId="0" fontId="206" fillId="2" borderId="0" xfId="0" applyFont="1" applyFill="1" applyAlignment="1">
      <alignment vertical="top" wrapText="1"/>
    </xf>
    <xf numFmtId="0" fontId="206" fillId="2" borderId="0" xfId="0" applyFont="1" applyFill="1" applyAlignment="1">
      <alignment vertical="top"/>
    </xf>
    <xf numFmtId="0" fontId="55" fillId="0" borderId="0" xfId="0" applyFont="1" applyAlignment="1">
      <alignment horizontal="center" vertical="center"/>
    </xf>
    <xf numFmtId="0" fontId="94" fillId="2" borderId="14" xfId="0" applyFont="1" applyFill="1" applyBorder="1" applyAlignment="1">
      <alignment vertical="top" wrapText="1"/>
    </xf>
    <xf numFmtId="187" fontId="17" fillId="0" borderId="3" xfId="3" applyFont="1" applyBorder="1" applyAlignment="1">
      <alignment vertical="top"/>
    </xf>
    <xf numFmtId="192" fontId="14" fillId="2" borderId="1" xfId="3" applyNumberFormat="1" applyFont="1" applyFill="1" applyBorder="1" applyAlignment="1">
      <alignment vertical="top" wrapText="1"/>
    </xf>
    <xf numFmtId="0" fontId="30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top" wrapText="1"/>
    </xf>
    <xf numFmtId="188" fontId="51" fillId="0" borderId="1" xfId="0" applyNumberFormat="1" applyFont="1" applyBorder="1" applyAlignment="1">
      <alignment horizontal="center" vertical="top"/>
    </xf>
    <xf numFmtId="0" fontId="51" fillId="0" borderId="6" xfId="0" applyFont="1" applyBorder="1" applyAlignment="1">
      <alignment horizontal="center" vertical="top"/>
    </xf>
    <xf numFmtId="192" fontId="77" fillId="12" borderId="21" xfId="0" applyNumberFormat="1" applyFont="1" applyFill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5" fillId="2" borderId="18" xfId="0" applyFont="1" applyFill="1" applyBorder="1" applyAlignment="1">
      <alignment horizontal="center" vertical="center" wrapText="1"/>
    </xf>
    <xf numFmtId="0" fontId="59" fillId="2" borderId="0" xfId="0" applyFont="1" applyFill="1" applyAlignment="1">
      <alignment horizontal="center" vertical="top"/>
    </xf>
    <xf numFmtId="0" fontId="94" fillId="0" borderId="1" xfId="0" applyFont="1" applyBorder="1" applyAlignment="1"/>
    <xf numFmtId="188" fontId="94" fillId="0" borderId="1" xfId="0" applyNumberFormat="1" applyFont="1" applyBorder="1" applyAlignment="1"/>
    <xf numFmtId="188" fontId="59" fillId="0" borderId="1" xfId="0" applyNumberFormat="1" applyFont="1" applyBorder="1" applyAlignment="1"/>
    <xf numFmtId="0" fontId="59" fillId="0" borderId="1" xfId="0" applyFont="1" applyBorder="1" applyAlignment="1"/>
    <xf numFmtId="0" fontId="144" fillId="8" borderId="1" xfId="0" applyNumberFormat="1" applyFont="1" applyFill="1" applyBorder="1" applyAlignment="1">
      <alignment vertical="top" wrapText="1"/>
    </xf>
    <xf numFmtId="0" fontId="43" fillId="2" borderId="40" xfId="1" applyFont="1" applyFill="1" applyBorder="1" applyAlignment="1">
      <alignment vertical="top" wrapText="1"/>
    </xf>
    <xf numFmtId="0" fontId="66" fillId="2" borderId="1" xfId="0" applyFont="1" applyFill="1" applyBorder="1" applyAlignment="1">
      <alignment horizontal="center" vertical="center"/>
    </xf>
    <xf numFmtId="0" fontId="55" fillId="2" borderId="1" xfId="0" applyFont="1" applyFill="1" applyBorder="1" applyAlignment="1"/>
    <xf numFmtId="0" fontId="13" fillId="2" borderId="1" xfId="0" applyFont="1" applyFill="1" applyBorder="1" applyAlignment="1">
      <alignment wrapText="1"/>
    </xf>
    <xf numFmtId="193" fontId="13" fillId="2" borderId="1" xfId="0" applyNumberFormat="1" applyFont="1" applyFill="1" applyBorder="1" applyAlignment="1">
      <alignment wrapText="1"/>
    </xf>
    <xf numFmtId="0" fontId="95" fillId="2" borderId="1" xfId="0" applyFont="1" applyFill="1" applyBorder="1" applyAlignment="1">
      <alignment wrapText="1"/>
    </xf>
    <xf numFmtId="188" fontId="95" fillId="2" borderId="1" xfId="3" applyNumberFormat="1" applyFont="1" applyFill="1" applyBorder="1" applyAlignment="1">
      <alignment wrapText="1"/>
    </xf>
    <xf numFmtId="0" fontId="31" fillId="2" borderId="1" xfId="3" applyNumberFormat="1" applyFont="1" applyFill="1" applyBorder="1" applyAlignment="1">
      <alignment horizontal="center" vertical="center" wrapText="1"/>
    </xf>
    <xf numFmtId="0" fontId="31" fillId="0" borderId="1" xfId="3" applyNumberFormat="1" applyFont="1" applyBorder="1" applyAlignment="1">
      <alignment horizontal="center" vertical="center" wrapText="1"/>
    </xf>
    <xf numFmtId="0" fontId="30" fillId="2" borderId="0" xfId="0" applyFont="1" applyFill="1"/>
    <xf numFmtId="188" fontId="51" fillId="0" borderId="5" xfId="0" applyNumberFormat="1" applyFont="1" applyBorder="1" applyAlignment="1">
      <alignment horizontal="center" vertical="top"/>
    </xf>
    <xf numFmtId="188" fontId="51" fillId="0" borderId="6" xfId="0" applyNumberFormat="1" applyFont="1" applyBorder="1" applyAlignment="1">
      <alignment horizontal="center" vertical="top"/>
    </xf>
    <xf numFmtId="188" fontId="16" fillId="0" borderId="1" xfId="3" applyNumberFormat="1" applyFont="1" applyBorder="1" applyAlignment="1">
      <alignment vertical="top" wrapText="1"/>
    </xf>
    <xf numFmtId="192" fontId="59" fillId="2" borderId="0" xfId="0" applyNumberFormat="1" applyFont="1" applyFill="1" applyAlignment="1">
      <alignment horizontal="left" vertical="center"/>
    </xf>
    <xf numFmtId="190" fontId="59" fillId="2" borderId="0" xfId="0" applyNumberFormat="1" applyFont="1" applyFill="1" applyAlignment="1">
      <alignment horizontal="left" vertical="center"/>
    </xf>
    <xf numFmtId="0" fontId="70" fillId="0" borderId="0" xfId="0" applyFont="1" applyAlignment="1">
      <alignment vertical="center" wrapText="1"/>
    </xf>
    <xf numFmtId="0" fontId="58" fillId="2" borderId="0" xfId="0" applyFont="1" applyFill="1" applyAlignment="1">
      <alignment horizontal="center" vertical="center"/>
    </xf>
    <xf numFmtId="191" fontId="58" fillId="0" borderId="0" xfId="0" applyNumberFormat="1" applyFont="1" applyFill="1" applyBorder="1" applyAlignment="1">
      <alignment horizontal="center" vertical="center"/>
    </xf>
    <xf numFmtId="0" fontId="92" fillId="0" borderId="1" xfId="0" applyFont="1" applyBorder="1" applyAlignment="1">
      <alignment horizontal="center" vertical="center" wrapText="1"/>
    </xf>
    <xf numFmtId="191" fontId="92" fillId="10" borderId="4" xfId="0" applyNumberFormat="1" applyFont="1" applyFill="1" applyBorder="1" applyAlignment="1">
      <alignment vertical="center" wrapText="1"/>
    </xf>
    <xf numFmtId="191" fontId="59" fillId="12" borderId="26" xfId="0" applyNumberFormat="1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191" fontId="92" fillId="10" borderId="2" xfId="0" applyNumberFormat="1" applyFont="1" applyFill="1" applyBorder="1" applyAlignment="1">
      <alignment vertical="center" wrapText="1"/>
    </xf>
    <xf numFmtId="191" fontId="59" fillId="12" borderId="29" xfId="0" applyNumberFormat="1" applyFont="1" applyFill="1" applyBorder="1" applyAlignment="1">
      <alignment horizontal="center" vertical="center" wrapText="1"/>
    </xf>
    <xf numFmtId="0" fontId="92" fillId="0" borderId="1" xfId="0" applyFont="1" applyBorder="1" applyAlignment="1">
      <alignment vertical="center" wrapText="1"/>
    </xf>
    <xf numFmtId="191" fontId="92" fillId="10" borderId="3" xfId="0" applyNumberFormat="1" applyFont="1" applyFill="1" applyBorder="1" applyAlignment="1">
      <alignment vertical="center" wrapText="1"/>
    </xf>
    <xf numFmtId="191" fontId="59" fillId="10" borderId="3" xfId="0" applyNumberFormat="1" applyFont="1" applyFill="1" applyBorder="1" applyAlignment="1">
      <alignment vertical="center" wrapText="1"/>
    </xf>
    <xf numFmtId="0" fontId="9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94" fontId="58" fillId="2" borderId="0" xfId="0" applyNumberFormat="1" applyFont="1" applyFill="1" applyAlignment="1">
      <alignment vertical="center"/>
    </xf>
    <xf numFmtId="194" fontId="58" fillId="2" borderId="0" xfId="3" applyNumberFormat="1" applyFont="1" applyFill="1" applyAlignment="1">
      <alignment vertical="center"/>
    </xf>
    <xf numFmtId="192" fontId="77" fillId="2" borderId="0" xfId="0" applyNumberFormat="1" applyFont="1" applyFill="1" applyAlignment="1">
      <alignment horizontal="left" vertical="center"/>
    </xf>
    <xf numFmtId="194" fontId="14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94" fillId="2" borderId="0" xfId="0" applyFont="1" applyFill="1" applyAlignment="1">
      <alignment horizontal="center" vertical="center"/>
    </xf>
    <xf numFmtId="191" fontId="14" fillId="2" borderId="0" xfId="0" applyNumberFormat="1" applyFont="1" applyFill="1" applyBorder="1" applyAlignment="1">
      <alignment horizontal="center" vertical="center"/>
    </xf>
    <xf numFmtId="191" fontId="69" fillId="2" borderId="0" xfId="0" applyNumberFormat="1" applyFont="1" applyFill="1" applyBorder="1" applyAlignment="1">
      <alignment vertical="center" wrapText="1"/>
    </xf>
    <xf numFmtId="188" fontId="58" fillId="2" borderId="1" xfId="3" applyNumberFormat="1" applyFont="1" applyFill="1" applyBorder="1" applyAlignment="1">
      <alignment horizontal="center" wrapText="1"/>
    </xf>
    <xf numFmtId="188" fontId="77" fillId="2" borderId="1" xfId="3" applyNumberFormat="1" applyFont="1" applyFill="1" applyBorder="1" applyAlignment="1">
      <alignment horizontal="center" wrapText="1"/>
    </xf>
    <xf numFmtId="0" fontId="75" fillId="2" borderId="1" xfId="0" applyFont="1" applyFill="1" applyBorder="1" applyAlignment="1">
      <alignment wrapText="1"/>
    </xf>
    <xf numFmtId="0" fontId="81" fillId="2" borderId="1" xfId="0" applyFont="1" applyFill="1" applyBorder="1" applyAlignment="1">
      <alignment wrapText="1"/>
    </xf>
    <xf numFmtId="193" fontId="75" fillId="2" borderId="4" xfId="0" applyNumberFormat="1" applyFont="1" applyFill="1" applyBorder="1" applyAlignment="1">
      <alignment wrapText="1"/>
    </xf>
    <xf numFmtId="193" fontId="75" fillId="2" borderId="1" xfId="0" applyNumberFormat="1" applyFont="1" applyFill="1" applyBorder="1" applyAlignment="1">
      <alignment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191" fontId="43" fillId="0" borderId="0" xfId="0" applyNumberFormat="1" applyFont="1" applyBorder="1" applyAlignment="1">
      <alignment vertical="center"/>
    </xf>
    <xf numFmtId="191" fontId="43" fillId="0" borderId="0" xfId="0" applyNumberFormat="1" applyFont="1" applyBorder="1" applyAlignment="1">
      <alignment vertical="center" wrapText="1"/>
    </xf>
    <xf numFmtId="191" fontId="43" fillId="2" borderId="0" xfId="0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192" fontId="43" fillId="2" borderId="0" xfId="0" applyNumberFormat="1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center" vertical="center"/>
    </xf>
    <xf numFmtId="191" fontId="115" fillId="0" borderId="0" xfId="0" applyNumberFormat="1" applyFont="1" applyBorder="1" applyAlignment="1">
      <alignment vertical="center" wrapText="1"/>
    </xf>
    <xf numFmtId="191" fontId="115" fillId="0" borderId="0" xfId="0" applyNumberFormat="1" applyFont="1" applyBorder="1" applyAlignment="1">
      <alignment horizontal="center" vertical="center"/>
    </xf>
    <xf numFmtId="191" fontId="115" fillId="0" borderId="1" xfId="0" applyNumberFormat="1" applyFont="1" applyBorder="1" applyAlignment="1">
      <alignment vertical="center" wrapText="1"/>
    </xf>
    <xf numFmtId="0" fontId="82" fillId="0" borderId="1" xfId="0" applyFont="1" applyBorder="1" applyAlignment="1">
      <alignment horizontal="center" vertical="center" wrapText="1"/>
    </xf>
    <xf numFmtId="191" fontId="77" fillId="12" borderId="1" xfId="0" applyNumberFormat="1" applyFont="1" applyFill="1" applyBorder="1" applyAlignment="1">
      <alignment horizontal="center" vertical="center" wrapText="1"/>
    </xf>
    <xf numFmtId="0" fontId="77" fillId="0" borderId="1" xfId="0" applyFont="1" applyBorder="1" applyAlignment="1">
      <alignment vertical="center" wrapText="1"/>
    </xf>
    <xf numFmtId="0" fontId="57" fillId="0" borderId="4" xfId="0" applyFont="1" applyBorder="1" applyAlignment="1">
      <alignment horizontal="center" vertical="top" wrapText="1"/>
    </xf>
    <xf numFmtId="193" fontId="14" fillId="2" borderId="4" xfId="3" applyNumberFormat="1" applyFont="1" applyFill="1" applyBorder="1" applyAlignment="1">
      <alignment vertical="top" wrapText="1"/>
    </xf>
    <xf numFmtId="193" fontId="58" fillId="2" borderId="4" xfId="3" applyNumberFormat="1" applyFont="1" applyFill="1" applyBorder="1" applyAlignment="1">
      <alignment vertical="top" wrapText="1"/>
    </xf>
    <xf numFmtId="187" fontId="192" fillId="0" borderId="1" xfId="3" applyFont="1" applyBorder="1" applyAlignment="1">
      <alignment vertical="top"/>
    </xf>
    <xf numFmtId="197" fontId="21" fillId="0" borderId="1" xfId="3" applyNumberFormat="1" applyFont="1" applyFill="1" applyBorder="1" applyAlignment="1">
      <alignment vertical="top"/>
    </xf>
    <xf numFmtId="0" fontId="57" fillId="0" borderId="0" xfId="0" applyFont="1" applyAlignment="1">
      <alignment horizontal="center" vertical="top"/>
    </xf>
    <xf numFmtId="192" fontId="72" fillId="2" borderId="0" xfId="0" applyNumberFormat="1" applyFont="1" applyFill="1" applyAlignment="1">
      <alignment horizontal="center" vertical="top"/>
    </xf>
    <xf numFmtId="0" fontId="43" fillId="0" borderId="0" xfId="0" applyFont="1" applyBorder="1" applyAlignment="1">
      <alignment horizontal="center" vertical="top" wrapText="1"/>
    </xf>
    <xf numFmtId="191" fontId="43" fillId="0" borderId="0" xfId="0" applyNumberFormat="1" applyFont="1" applyBorder="1" applyAlignment="1">
      <alignment vertical="top" wrapText="1"/>
    </xf>
    <xf numFmtId="192" fontId="43" fillId="0" borderId="0" xfId="0" applyNumberFormat="1" applyFont="1" applyBorder="1" applyAlignment="1">
      <alignment vertical="top" wrapText="1"/>
    </xf>
    <xf numFmtId="196" fontId="43" fillId="0" borderId="0" xfId="0" applyNumberFormat="1" applyFont="1" applyBorder="1" applyAlignment="1">
      <alignment vertical="top" wrapText="1"/>
    </xf>
    <xf numFmtId="0" fontId="56" fillId="2" borderId="0" xfId="0" applyFont="1" applyFill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191" fontId="43" fillId="2" borderId="0" xfId="0" applyNumberFormat="1" applyFont="1" applyFill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center"/>
    </xf>
    <xf numFmtId="192" fontId="58" fillId="0" borderId="1" xfId="0" applyNumberFormat="1" applyFont="1" applyBorder="1" applyAlignment="1">
      <alignment vertical="top" wrapText="1"/>
    </xf>
    <xf numFmtId="196" fontId="58" fillId="0" borderId="1" xfId="0" applyNumberFormat="1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182" fillId="0" borderId="1" xfId="0" applyFont="1" applyBorder="1" applyAlignment="1">
      <alignment horizontal="justify" vertical="top"/>
    </xf>
    <xf numFmtId="0" fontId="59" fillId="2" borderId="0" xfId="0" applyFont="1" applyFill="1" applyAlignment="1">
      <alignment horizontal="center" vertical="top" wrapText="1"/>
    </xf>
    <xf numFmtId="0" fontId="59" fillId="2" borderId="0" xfId="0" applyFont="1" applyFill="1" applyAlignment="1">
      <alignment horizontal="center" vertical="center" wrapText="1"/>
    </xf>
    <xf numFmtId="0" fontId="73" fillId="2" borderId="0" xfId="0" applyFont="1" applyFill="1" applyBorder="1" applyAlignment="1">
      <alignment horizontal="center" vertical="top"/>
    </xf>
    <xf numFmtId="0" fontId="74" fillId="2" borderId="0" xfId="0" applyFont="1" applyFill="1" applyAlignment="1">
      <alignment vertical="top"/>
    </xf>
    <xf numFmtId="194" fontId="74" fillId="2" borderId="0" xfId="0" applyNumberFormat="1" applyFont="1" applyFill="1" applyAlignment="1">
      <alignment vertical="top"/>
    </xf>
    <xf numFmtId="191" fontId="74" fillId="2" borderId="0" xfId="0" applyNumberFormat="1" applyFont="1" applyFill="1" applyAlignment="1">
      <alignment vertical="top"/>
    </xf>
    <xf numFmtId="191" fontId="74" fillId="2" borderId="0" xfId="0" applyNumberFormat="1" applyFont="1" applyFill="1" applyAlignment="1">
      <alignment vertical="top" wrapText="1"/>
    </xf>
    <xf numFmtId="0" fontId="74" fillId="2" borderId="0" xfId="0" applyFont="1" applyFill="1" applyAlignment="1">
      <alignment vertical="top" wrapText="1"/>
    </xf>
    <xf numFmtId="0" fontId="73" fillId="2" borderId="0" xfId="0" applyFont="1" applyFill="1" applyAlignment="1">
      <alignment vertical="top"/>
    </xf>
    <xf numFmtId="0" fontId="208" fillId="2" borderId="0" xfId="0" applyFont="1" applyFill="1" applyAlignment="1">
      <alignment vertical="top"/>
    </xf>
    <xf numFmtId="191" fontId="74" fillId="2" borderId="0" xfId="3" applyNumberFormat="1" applyFont="1" applyFill="1" applyAlignment="1">
      <alignment vertical="top"/>
    </xf>
    <xf numFmtId="194" fontId="74" fillId="2" borderId="0" xfId="0" applyNumberFormat="1" applyFont="1" applyFill="1" applyAlignment="1">
      <alignment horizontal="left" vertical="top"/>
    </xf>
    <xf numFmtId="194" fontId="74" fillId="2" borderId="0" xfId="0" applyNumberFormat="1" applyFont="1" applyFill="1" applyAlignment="1">
      <alignment vertical="top" wrapText="1"/>
    </xf>
    <xf numFmtId="0" fontId="74" fillId="2" borderId="0" xfId="0" applyFont="1" applyFill="1" applyAlignment="1">
      <alignment horizontal="center" vertical="top"/>
    </xf>
    <xf numFmtId="0" fontId="73" fillId="2" borderId="0" xfId="0" applyFont="1" applyFill="1" applyAlignment="1">
      <alignment horizontal="center" vertical="top"/>
    </xf>
    <xf numFmtId="191" fontId="74" fillId="2" borderId="0" xfId="0" applyNumberFormat="1" applyFont="1" applyFill="1" applyBorder="1" applyAlignment="1">
      <alignment horizontal="center" vertical="top"/>
    </xf>
    <xf numFmtId="191" fontId="74" fillId="2" borderId="0" xfId="0" applyNumberFormat="1" applyFont="1" applyFill="1" applyBorder="1" applyAlignment="1">
      <alignment vertical="top" wrapText="1"/>
    </xf>
    <xf numFmtId="194" fontId="208" fillId="2" borderId="0" xfId="0" applyNumberFormat="1" applyFont="1" applyFill="1" applyAlignment="1">
      <alignment vertical="top"/>
    </xf>
    <xf numFmtId="0" fontId="208" fillId="2" borderId="0" xfId="0" applyFont="1" applyFill="1" applyAlignment="1">
      <alignment vertical="top" wrapText="1"/>
    </xf>
    <xf numFmtId="0" fontId="73" fillId="12" borderId="20" xfId="0" applyFont="1" applyFill="1" applyBorder="1" applyAlignment="1">
      <alignment horizontal="center" vertical="top" wrapText="1"/>
    </xf>
    <xf numFmtId="0" fontId="73" fillId="0" borderId="1" xfId="0" applyFont="1" applyBorder="1" applyAlignment="1">
      <alignment horizontal="center" vertical="top" wrapText="1"/>
    </xf>
    <xf numFmtId="0" fontId="73" fillId="0" borderId="7" xfId="0" applyFont="1" applyBorder="1" applyAlignment="1">
      <alignment horizontal="center" vertical="top" wrapText="1"/>
    </xf>
    <xf numFmtId="0" fontId="73" fillId="0" borderId="6" xfId="0" applyFont="1" applyBorder="1" applyAlignment="1">
      <alignment horizontal="center" vertical="top" wrapText="1"/>
    </xf>
    <xf numFmtId="0" fontId="74" fillId="0" borderId="0" xfId="0" applyFont="1" applyAlignment="1">
      <alignment vertical="top" wrapText="1"/>
    </xf>
    <xf numFmtId="0" fontId="73" fillId="12" borderId="25" xfId="0" applyFont="1" applyFill="1" applyBorder="1" applyAlignment="1">
      <alignment horizontal="center" vertical="top" wrapText="1"/>
    </xf>
    <xf numFmtId="191" fontId="73" fillId="12" borderId="26" xfId="0" applyNumberFormat="1" applyFont="1" applyFill="1" applyBorder="1" applyAlignment="1">
      <alignment horizontal="center" vertical="top" wrapText="1"/>
    </xf>
    <xf numFmtId="0" fontId="209" fillId="0" borderId="1" xfId="0" applyFont="1" applyBorder="1" applyAlignment="1">
      <alignment horizontal="center" vertical="top" wrapText="1"/>
    </xf>
    <xf numFmtId="0" fontId="209" fillId="0" borderId="32" xfId="0" applyFont="1" applyBorder="1" applyAlignment="1">
      <alignment horizontal="center" vertical="top" wrapText="1"/>
    </xf>
    <xf numFmtId="0" fontId="209" fillId="0" borderId="27" xfId="0" applyFont="1" applyBorder="1" applyAlignment="1">
      <alignment horizontal="center" vertical="top" wrapText="1"/>
    </xf>
    <xf numFmtId="0" fontId="73" fillId="0" borderId="28" xfId="0" applyFont="1" applyBorder="1" applyAlignment="1">
      <alignment horizontal="center" vertical="top" wrapText="1"/>
    </xf>
    <xf numFmtId="191" fontId="73" fillId="12" borderId="29" xfId="0" applyNumberFormat="1" applyFont="1" applyFill="1" applyBorder="1" applyAlignment="1">
      <alignment horizontal="center" vertical="top" wrapText="1"/>
    </xf>
    <xf numFmtId="0" fontId="73" fillId="0" borderId="1" xfId="0" applyFont="1" applyBorder="1" applyAlignment="1">
      <alignment vertical="top" wrapText="1"/>
    </xf>
    <xf numFmtId="0" fontId="73" fillId="0" borderId="36" xfId="0" applyFont="1" applyBorder="1" applyAlignment="1">
      <alignment vertical="top" wrapText="1"/>
    </xf>
    <xf numFmtId="0" fontId="209" fillId="0" borderId="30" xfId="0" applyFont="1" applyBorder="1" applyAlignment="1">
      <alignment horizontal="center" vertical="top" wrapText="1"/>
    </xf>
    <xf numFmtId="0" fontId="73" fillId="2" borderId="1" xfId="0" applyFont="1" applyFill="1" applyBorder="1" applyAlignment="1">
      <alignment horizontal="center" vertical="top"/>
    </xf>
    <xf numFmtId="0" fontId="74" fillId="2" borderId="1" xfId="0" applyFont="1" applyFill="1" applyBorder="1" applyAlignment="1">
      <alignment horizontal="center" vertical="top" wrapText="1"/>
    </xf>
    <xf numFmtId="0" fontId="73" fillId="2" borderId="1" xfId="0" applyFont="1" applyFill="1" applyBorder="1" applyAlignment="1">
      <alignment vertical="top" wrapText="1"/>
    </xf>
    <xf numFmtId="0" fontId="210" fillId="0" borderId="1" xfId="0" applyFont="1" applyBorder="1" applyAlignment="1">
      <alignment vertical="top" wrapText="1"/>
    </xf>
    <xf numFmtId="0" fontId="74" fillId="2" borderId="1" xfId="0" applyFont="1" applyFill="1" applyBorder="1" applyAlignment="1">
      <alignment horizontal="left" vertical="top" wrapText="1"/>
    </xf>
    <xf numFmtId="191" fontId="74" fillId="9" borderId="1" xfId="0" applyNumberFormat="1" applyFont="1" applyFill="1" applyBorder="1" applyAlignment="1">
      <alignment horizontal="left" vertical="top" wrapText="1"/>
    </xf>
    <xf numFmtId="194" fontId="74" fillId="2" borderId="1" xfId="0" applyNumberFormat="1" applyFont="1" applyFill="1" applyBorder="1" applyAlignment="1">
      <alignment horizontal="left" vertical="top" wrapText="1"/>
    </xf>
    <xf numFmtId="194" fontId="74" fillId="2" borderId="1" xfId="0" applyNumberFormat="1" applyFont="1" applyFill="1" applyBorder="1" applyAlignment="1">
      <alignment vertical="top" wrapText="1"/>
    </xf>
    <xf numFmtId="194" fontId="74" fillId="2" borderId="1" xfId="0" applyNumberFormat="1" applyFont="1" applyFill="1" applyBorder="1" applyAlignment="1">
      <alignment horizontal="center" vertical="top" wrapText="1"/>
    </xf>
    <xf numFmtId="194" fontId="74" fillId="2" borderId="1" xfId="0" applyNumberFormat="1" applyFont="1" applyFill="1" applyBorder="1" applyAlignment="1">
      <alignment horizontal="center" vertical="top"/>
    </xf>
    <xf numFmtId="194" fontId="74" fillId="2" borderId="1" xfId="9" applyNumberFormat="1" applyFont="1" applyFill="1" applyBorder="1" applyAlignment="1">
      <alignment horizontal="center" vertical="top"/>
    </xf>
    <xf numFmtId="191" fontId="74" fillId="2" borderId="1" xfId="0" applyNumberFormat="1" applyFont="1" applyFill="1" applyBorder="1" applyAlignment="1">
      <alignment vertical="top" wrapText="1"/>
    </xf>
    <xf numFmtId="191" fontId="74" fillId="2" borderId="1" xfId="0" applyNumberFormat="1" applyFont="1" applyFill="1" applyBorder="1" applyAlignment="1">
      <alignment horizontal="center" vertical="top" wrapText="1"/>
    </xf>
    <xf numFmtId="194" fontId="208" fillId="2" borderId="1" xfId="0" applyNumberFormat="1" applyFont="1" applyFill="1" applyBorder="1" applyAlignment="1">
      <alignment horizontal="center" vertical="top"/>
    </xf>
    <xf numFmtId="0" fontId="208" fillId="2" borderId="1" xfId="0" applyFont="1" applyFill="1" applyBorder="1" applyAlignment="1">
      <alignment vertical="top"/>
    </xf>
    <xf numFmtId="191" fontId="208" fillId="2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74" fillId="0" borderId="0" xfId="0" applyFont="1"/>
    <xf numFmtId="191" fontId="74" fillId="0" borderId="0" xfId="0" applyNumberFormat="1" applyFont="1"/>
    <xf numFmtId="194" fontId="74" fillId="2" borderId="0" xfId="3" applyNumberFormat="1" applyFont="1" applyFill="1" applyAlignment="1">
      <alignment vertical="top"/>
    </xf>
    <xf numFmtId="0" fontId="74" fillId="2" borderId="0" xfId="0" applyFont="1" applyFill="1" applyBorder="1" applyAlignment="1">
      <alignment horizontal="center" vertical="top" wrapText="1"/>
    </xf>
    <xf numFmtId="0" fontId="73" fillId="2" borderId="0" xfId="0" applyFont="1" applyFill="1" applyBorder="1" applyAlignment="1">
      <alignment vertical="top" wrapText="1"/>
    </xf>
    <xf numFmtId="191" fontId="74" fillId="9" borderId="0" xfId="0" applyNumberFormat="1" applyFont="1" applyFill="1" applyBorder="1" applyAlignment="1">
      <alignment horizontal="left" vertical="top" wrapText="1"/>
    </xf>
    <xf numFmtId="194" fontId="74" fillId="2" borderId="0" xfId="0" applyNumberFormat="1" applyFont="1" applyFill="1" applyBorder="1" applyAlignment="1">
      <alignment horizontal="left" vertical="top" wrapText="1"/>
    </xf>
    <xf numFmtId="194" fontId="74" fillId="2" borderId="0" xfId="0" applyNumberFormat="1" applyFont="1" applyFill="1" applyBorder="1" applyAlignment="1">
      <alignment vertical="top" wrapText="1"/>
    </xf>
    <xf numFmtId="194" fontId="74" fillId="2" borderId="0" xfId="0" applyNumberFormat="1" applyFont="1" applyFill="1" applyBorder="1" applyAlignment="1">
      <alignment horizontal="center" vertical="top" wrapText="1"/>
    </xf>
    <xf numFmtId="194" fontId="74" fillId="2" borderId="0" xfId="0" applyNumberFormat="1" applyFont="1" applyFill="1" applyBorder="1" applyAlignment="1">
      <alignment horizontal="center" vertical="top"/>
    </xf>
    <xf numFmtId="194" fontId="74" fillId="2" borderId="0" xfId="9" applyNumberFormat="1" applyFont="1" applyFill="1" applyBorder="1" applyAlignment="1">
      <alignment horizontal="center" vertical="top"/>
    </xf>
    <xf numFmtId="191" fontId="74" fillId="2" borderId="0" xfId="0" applyNumberFormat="1" applyFont="1" applyFill="1" applyBorder="1" applyAlignment="1">
      <alignment horizontal="center" vertical="top" wrapText="1"/>
    </xf>
    <xf numFmtId="194" fontId="208" fillId="2" borderId="0" xfId="0" applyNumberFormat="1" applyFont="1" applyFill="1" applyBorder="1" applyAlignment="1">
      <alignment horizontal="center" vertical="top"/>
    </xf>
    <xf numFmtId="0" fontId="208" fillId="2" borderId="0" xfId="0" applyFont="1" applyFill="1" applyBorder="1" applyAlignment="1">
      <alignment vertical="top"/>
    </xf>
    <xf numFmtId="191" fontId="208" fillId="2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vertical="top" wrapText="1"/>
    </xf>
    <xf numFmtId="190" fontId="73" fillId="2" borderId="1" xfId="0" applyNumberFormat="1" applyFont="1" applyFill="1" applyBorder="1" applyAlignment="1">
      <alignment vertical="center"/>
    </xf>
    <xf numFmtId="0" fontId="74" fillId="0" borderId="1" xfId="0" applyFont="1" applyBorder="1" applyAlignment="1">
      <alignment vertical="center"/>
    </xf>
    <xf numFmtId="0" fontId="73" fillId="0" borderId="1" xfId="0" applyNumberFormat="1" applyFont="1" applyBorder="1" applyAlignment="1">
      <alignment vertical="center"/>
    </xf>
    <xf numFmtId="188" fontId="73" fillId="0" borderId="1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190" fontId="73" fillId="2" borderId="1" xfId="0" applyNumberFormat="1" applyFont="1" applyFill="1" applyBorder="1" applyAlignment="1">
      <alignment vertical="top"/>
    </xf>
    <xf numFmtId="0" fontId="73" fillId="0" borderId="1" xfId="0" applyFont="1" applyBorder="1"/>
    <xf numFmtId="0" fontId="74" fillId="0" borderId="0" xfId="0" applyFont="1" applyAlignment="1">
      <alignment vertical="center"/>
    </xf>
    <xf numFmtId="0" fontId="74" fillId="0" borderId="1" xfId="0" applyFont="1" applyBorder="1" applyAlignment="1">
      <alignment vertical="top" wrapText="1"/>
    </xf>
    <xf numFmtId="191" fontId="74" fillId="0" borderId="1" xfId="0" applyNumberFormat="1" applyFont="1" applyBorder="1" applyAlignment="1">
      <alignment vertical="top" wrapText="1"/>
    </xf>
    <xf numFmtId="190" fontId="73" fillId="2" borderId="0" xfId="0" applyNumberFormat="1" applyFont="1" applyFill="1" applyAlignment="1">
      <alignment horizontal="left"/>
    </xf>
    <xf numFmtId="190" fontId="73" fillId="12" borderId="21" xfId="0" applyNumberFormat="1" applyFont="1" applyFill="1" applyBorder="1" applyAlignment="1">
      <alignment vertical="center" wrapText="1"/>
    </xf>
    <xf numFmtId="190" fontId="73" fillId="12" borderId="22" xfId="0" applyNumberFormat="1" applyFont="1" applyFill="1" applyBorder="1" applyAlignment="1">
      <alignment vertical="center" wrapText="1"/>
    </xf>
    <xf numFmtId="190" fontId="73" fillId="12" borderId="26" xfId="0" applyNumberFormat="1" applyFont="1" applyFill="1" applyBorder="1" applyAlignment="1">
      <alignment vertical="center" wrapText="1"/>
    </xf>
    <xf numFmtId="190" fontId="73" fillId="12" borderId="33" xfId="0" applyNumberFormat="1" applyFont="1" applyFill="1" applyBorder="1" applyAlignment="1">
      <alignment vertical="center" wrapText="1"/>
    </xf>
    <xf numFmtId="190" fontId="73" fillId="12" borderId="29" xfId="0" applyNumberFormat="1" applyFont="1" applyFill="1" applyBorder="1" applyAlignment="1">
      <alignment vertical="center" wrapText="1"/>
    </xf>
    <xf numFmtId="190" fontId="73" fillId="12" borderId="34" xfId="0" applyNumberFormat="1" applyFont="1" applyFill="1" applyBorder="1" applyAlignment="1">
      <alignment vertical="center" wrapText="1"/>
    </xf>
    <xf numFmtId="190" fontId="74" fillId="2" borderId="1" xfId="0" applyNumberFormat="1" applyFont="1" applyFill="1" applyBorder="1" applyAlignment="1">
      <alignment horizontal="center" vertical="top" wrapText="1"/>
    </xf>
    <xf numFmtId="190" fontId="74" fillId="0" borderId="1" xfId="0" applyNumberFormat="1" applyFont="1" applyBorder="1" applyAlignment="1">
      <alignment vertical="top" wrapText="1"/>
    </xf>
    <xf numFmtId="190" fontId="74" fillId="2" borderId="0" xfId="0" applyNumberFormat="1" applyFont="1" applyFill="1" applyBorder="1" applyAlignment="1">
      <alignment horizontal="center" vertical="top" wrapText="1"/>
    </xf>
    <xf numFmtId="190" fontId="74" fillId="0" borderId="0" xfId="0" applyNumberFormat="1" applyFont="1" applyBorder="1"/>
    <xf numFmtId="190" fontId="74" fillId="0" borderId="0" xfId="0" applyNumberFormat="1" applyFont="1"/>
    <xf numFmtId="190" fontId="73" fillId="0" borderId="0" xfId="0" applyNumberFormat="1" applyFont="1" applyBorder="1" applyAlignment="1">
      <alignment vertical="top" wrapText="1"/>
    </xf>
    <xf numFmtId="190" fontId="73" fillId="0" borderId="0" xfId="0" applyNumberFormat="1" applyFont="1" applyBorder="1" applyAlignment="1">
      <alignment vertical="center"/>
    </xf>
    <xf numFmtId="190" fontId="210" fillId="0" borderId="0" xfId="0" applyNumberFormat="1" applyFont="1" applyAlignment="1">
      <alignment vertical="center"/>
    </xf>
    <xf numFmtId="14" fontId="74" fillId="0" borderId="1" xfId="0" applyNumberFormat="1" applyFont="1" applyBorder="1" applyAlignment="1">
      <alignment vertical="top" wrapText="1"/>
    </xf>
    <xf numFmtId="188" fontId="74" fillId="0" borderId="1" xfId="0" applyNumberFormat="1" applyFont="1" applyBorder="1" applyAlignment="1">
      <alignment vertical="center"/>
    </xf>
    <xf numFmtId="191" fontId="14" fillId="9" borderId="1" xfId="0" applyNumberFormat="1" applyFont="1" applyFill="1" applyBorder="1" applyAlignment="1">
      <alignment horizontal="left" vertical="top" wrapText="1"/>
    </xf>
    <xf numFmtId="192" fontId="211" fillId="2" borderId="0" xfId="0" applyNumberFormat="1" applyFont="1" applyFill="1" applyAlignment="1">
      <alignment horizontal="center" vertical="top"/>
    </xf>
    <xf numFmtId="0" fontId="51" fillId="0" borderId="3" xfId="0" applyFont="1" applyBorder="1" applyAlignment="1">
      <alignment horizontal="center" vertical="top"/>
    </xf>
    <xf numFmtId="0" fontId="51" fillId="0" borderId="1" xfId="0" applyFont="1" applyBorder="1" applyAlignment="1">
      <alignment horizontal="center" vertical="top" wrapText="1"/>
    </xf>
    <xf numFmtId="188" fontId="51" fillId="0" borderId="1" xfId="0" applyNumberFormat="1" applyFont="1" applyBorder="1" applyAlignment="1">
      <alignment horizontal="center" vertical="top"/>
    </xf>
    <xf numFmtId="0" fontId="51" fillId="0" borderId="6" xfId="0" applyFont="1" applyBorder="1" applyAlignment="1">
      <alignment horizontal="center" vertical="top"/>
    </xf>
    <xf numFmtId="191" fontId="95" fillId="2" borderId="0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194" fontId="94" fillId="2" borderId="1" xfId="0" applyNumberFormat="1" applyFont="1" applyFill="1" applyBorder="1" applyAlignment="1">
      <alignment horizontal="left" vertical="top" wrapText="1"/>
    </xf>
    <xf numFmtId="0" fontId="51" fillId="0" borderId="4" xfId="0" applyFont="1" applyBorder="1" applyAlignment="1">
      <alignment vertical="top"/>
    </xf>
    <xf numFmtId="0" fontId="57" fillId="2" borderId="1" xfId="3" applyNumberFormat="1" applyFont="1" applyFill="1" applyBorder="1" applyAlignment="1">
      <alignment horizontal="center" vertical="center"/>
    </xf>
    <xf numFmtId="193" fontId="57" fillId="2" borderId="1" xfId="0" applyNumberFormat="1" applyFont="1" applyFill="1" applyBorder="1" applyAlignment="1">
      <alignment horizontal="center" vertical="center"/>
    </xf>
    <xf numFmtId="193" fontId="57" fillId="2" borderId="1" xfId="3" applyNumberFormat="1" applyFont="1" applyFill="1" applyBorder="1" applyAlignment="1">
      <alignment horizontal="center" vertical="center"/>
    </xf>
    <xf numFmtId="193" fontId="70" fillId="2" borderId="4" xfId="0" applyNumberFormat="1" applyFont="1" applyFill="1" applyBorder="1" applyAlignment="1">
      <alignment vertical="center"/>
    </xf>
    <xf numFmtId="193" fontId="70" fillId="2" borderId="3" xfId="0" applyNumberFormat="1" applyFont="1" applyFill="1" applyBorder="1" applyAlignment="1">
      <alignment vertical="center"/>
    </xf>
    <xf numFmtId="0" fontId="70" fillId="2" borderId="1" xfId="0" applyFont="1" applyFill="1" applyBorder="1" applyAlignment="1">
      <alignment vertical="center" wrapText="1"/>
    </xf>
    <xf numFmtId="3" fontId="43" fillId="0" borderId="1" xfId="0" applyNumberFormat="1" applyFont="1" applyBorder="1" applyAlignment="1">
      <alignment vertical="top"/>
    </xf>
    <xf numFmtId="0" fontId="212" fillId="2" borderId="1" xfId="0" applyFont="1" applyFill="1" applyBorder="1" applyAlignment="1">
      <alignment vertical="top" wrapText="1"/>
    </xf>
    <xf numFmtId="0" fontId="96" fillId="2" borderId="1" xfId="0" applyFont="1" applyFill="1" applyBorder="1" applyAlignment="1">
      <alignment vertical="top" wrapText="1"/>
    </xf>
    <xf numFmtId="0" fontId="96" fillId="0" borderId="1" xfId="8" applyFont="1" applyBorder="1" applyAlignment="1">
      <alignment vertical="top" wrapText="1"/>
    </xf>
    <xf numFmtId="190" fontId="96" fillId="2" borderId="1" xfId="0" applyNumberFormat="1" applyFont="1" applyFill="1" applyBorder="1" applyAlignment="1">
      <alignment vertical="top" wrapText="1"/>
    </xf>
    <xf numFmtId="191" fontId="96" fillId="2" borderId="1" xfId="0" applyNumberFormat="1" applyFont="1" applyFill="1" applyBorder="1" applyAlignment="1">
      <alignment vertical="top" wrapText="1"/>
    </xf>
    <xf numFmtId="192" fontId="96" fillId="2" borderId="1" xfId="0" applyNumberFormat="1" applyFont="1" applyFill="1" applyBorder="1" applyAlignment="1">
      <alignment vertical="top" wrapText="1"/>
    </xf>
    <xf numFmtId="194" fontId="96" fillId="2" borderId="1" xfId="0" applyNumberFormat="1" applyFont="1" applyFill="1" applyBorder="1" applyAlignment="1">
      <alignment vertical="top" wrapText="1"/>
    </xf>
    <xf numFmtId="192" fontId="166" fillId="2" borderId="1" xfId="0" applyNumberFormat="1" applyFont="1" applyFill="1" applyBorder="1" applyAlignment="1">
      <alignment vertical="top" wrapText="1"/>
    </xf>
    <xf numFmtId="0" fontId="96" fillId="0" borderId="1" xfId="8" applyFont="1" applyBorder="1" applyAlignment="1">
      <alignment horizontal="center" vertical="top"/>
    </xf>
    <xf numFmtId="191" fontId="147" fillId="2" borderId="1" xfId="0" applyNumberFormat="1" applyFont="1" applyFill="1" applyBorder="1" applyAlignment="1">
      <alignment vertical="top" wrapText="1"/>
    </xf>
    <xf numFmtId="194" fontId="96" fillId="2" borderId="0" xfId="0" applyNumberFormat="1" applyFont="1" applyFill="1" applyAlignment="1">
      <alignment vertical="top" wrapText="1"/>
    </xf>
    <xf numFmtId="190" fontId="96" fillId="2" borderId="0" xfId="0" applyNumberFormat="1" applyFont="1" applyFill="1" applyAlignment="1">
      <alignment vertical="top" wrapText="1"/>
    </xf>
    <xf numFmtId="193" fontId="57" fillId="2" borderId="1" xfId="3" applyNumberFormat="1" applyFont="1" applyFill="1" applyBorder="1" applyAlignment="1">
      <alignment vertical="top" wrapText="1"/>
    </xf>
    <xf numFmtId="3" fontId="57" fillId="2" borderId="1" xfId="0" applyNumberFormat="1" applyFont="1" applyFill="1" applyBorder="1" applyAlignment="1">
      <alignment vertical="top" wrapText="1"/>
    </xf>
    <xf numFmtId="0" fontId="57" fillId="2" borderId="0" xfId="0" applyFont="1" applyFill="1" applyAlignment="1">
      <alignment vertical="top" wrapText="1"/>
    </xf>
    <xf numFmtId="192" fontId="71" fillId="0" borderId="1" xfId="14" applyNumberFormat="1" applyFont="1" applyFill="1" applyBorder="1" applyAlignment="1">
      <alignment vertical="top" wrapText="1"/>
    </xf>
    <xf numFmtId="3" fontId="58" fillId="0" borderId="1" xfId="0" applyNumberFormat="1" applyFont="1" applyBorder="1" applyAlignment="1">
      <alignment vertical="top"/>
    </xf>
    <xf numFmtId="43" fontId="16" fillId="2" borderId="1" xfId="0" applyNumberFormat="1" applyFont="1" applyFill="1" applyBorder="1" applyAlignment="1">
      <alignment horizontal="center" vertical="top" wrapText="1"/>
    </xf>
    <xf numFmtId="0" fontId="76" fillId="7" borderId="1" xfId="0" applyFont="1" applyFill="1" applyBorder="1" applyAlignment="1">
      <alignment horizontal="center" vertical="top"/>
    </xf>
    <xf numFmtId="0" fontId="72" fillId="7" borderId="1" xfId="8" applyFont="1" applyFill="1" applyBorder="1" applyAlignment="1">
      <alignment vertical="top" wrapText="1"/>
    </xf>
    <xf numFmtId="0" fontId="71" fillId="7" borderId="1" xfId="8" applyFont="1" applyFill="1" applyBorder="1" applyAlignment="1">
      <alignment vertical="top" wrapText="1"/>
    </xf>
    <xf numFmtId="0" fontId="71" fillId="7" borderId="1" xfId="9" applyNumberFormat="1" applyFont="1" applyFill="1" applyBorder="1" applyAlignment="1">
      <alignment vertical="top" wrapText="1"/>
    </xf>
    <xf numFmtId="191" fontId="71" fillId="7" borderId="1" xfId="8" applyNumberFormat="1" applyFont="1" applyFill="1" applyBorder="1" applyAlignment="1">
      <alignment vertical="top" wrapText="1"/>
    </xf>
    <xf numFmtId="192" fontId="71" fillId="7" borderId="1" xfId="3" applyNumberFormat="1" applyFont="1" applyFill="1" applyBorder="1" applyAlignment="1">
      <alignment vertical="top"/>
    </xf>
    <xf numFmtId="192" fontId="76" fillId="7" borderId="1" xfId="0" applyNumberFormat="1" applyFont="1" applyFill="1" applyBorder="1" applyAlignment="1">
      <alignment vertical="top"/>
    </xf>
    <xf numFmtId="188" fontId="71" fillId="7" borderId="1" xfId="9" applyNumberFormat="1" applyFont="1" applyFill="1" applyBorder="1" applyAlignment="1">
      <alignment vertical="top" wrapText="1"/>
    </xf>
    <xf numFmtId="0" fontId="71" fillId="7" borderId="1" xfId="8" applyFont="1" applyFill="1" applyBorder="1" applyAlignment="1">
      <alignment horizontal="left" vertical="top" wrapText="1"/>
    </xf>
    <xf numFmtId="191" fontId="76" fillId="15" borderId="1" xfId="0" applyNumberFormat="1" applyFont="1" applyFill="1" applyBorder="1" applyAlignment="1">
      <alignment horizontal="center" vertical="top" wrapText="1"/>
    </xf>
    <xf numFmtId="0" fontId="71" fillId="7" borderId="1" xfId="0" applyFont="1" applyFill="1" applyBorder="1" applyAlignment="1">
      <alignment horizontal="center" vertical="top" wrapText="1"/>
    </xf>
    <xf numFmtId="191" fontId="71" fillId="7" borderId="1" xfId="0" applyNumberFormat="1" applyFont="1" applyFill="1" applyBorder="1" applyAlignment="1">
      <alignment horizontal="center" vertical="top"/>
    </xf>
    <xf numFmtId="191" fontId="71" fillId="7" borderId="1" xfId="0" applyNumberFormat="1" applyFont="1" applyFill="1" applyBorder="1" applyAlignment="1">
      <alignment vertical="top" wrapText="1"/>
    </xf>
    <xf numFmtId="0" fontId="71" fillId="7" borderId="1" xfId="0" applyFont="1" applyFill="1" applyBorder="1" applyAlignment="1">
      <alignment horizontal="center" vertical="top"/>
    </xf>
    <xf numFmtId="0" fontId="200" fillId="7" borderId="5" xfId="0" applyFont="1" applyFill="1" applyBorder="1" applyAlignment="1">
      <alignment vertical="top" wrapText="1"/>
    </xf>
    <xf numFmtId="0" fontId="76" fillId="7" borderId="1" xfId="0" applyFont="1" applyFill="1" applyBorder="1" applyAlignment="1">
      <alignment vertical="top"/>
    </xf>
    <xf numFmtId="0" fontId="76" fillId="7" borderId="0" xfId="0" applyFont="1" applyFill="1" applyAlignment="1">
      <alignment vertical="top"/>
    </xf>
    <xf numFmtId="188" fontId="14" fillId="2" borderId="1" xfId="0" applyNumberFormat="1" applyFont="1" applyFill="1" applyBorder="1" applyAlignment="1">
      <alignment vertical="top" wrapText="1"/>
    </xf>
    <xf numFmtId="188" fontId="70" fillId="2" borderId="1" xfId="3" applyNumberFormat="1" applyFont="1" applyFill="1" applyBorder="1" applyAlignment="1">
      <alignment horizontal="center"/>
    </xf>
    <xf numFmtId="197" fontId="18" fillId="2" borderId="1" xfId="3" applyNumberFormat="1" applyFont="1" applyFill="1" applyBorder="1" applyAlignment="1">
      <alignment vertical="top"/>
    </xf>
    <xf numFmtId="187" fontId="18" fillId="2" borderId="1" xfId="3" applyFont="1" applyFill="1" applyBorder="1" applyAlignment="1">
      <alignment vertical="top"/>
    </xf>
    <xf numFmtId="0" fontId="212" fillId="2" borderId="0" xfId="0" applyFont="1" applyFill="1" applyBorder="1" applyAlignment="1">
      <alignment vertical="top" wrapText="1"/>
    </xf>
    <xf numFmtId="192" fontId="96" fillId="2" borderId="0" xfId="0" applyNumberFormat="1" applyFont="1" applyFill="1" applyBorder="1" applyAlignment="1">
      <alignment vertical="top" wrapText="1"/>
    </xf>
    <xf numFmtId="194" fontId="96" fillId="2" borderId="0" xfId="0" applyNumberFormat="1" applyFont="1" applyFill="1" applyBorder="1" applyAlignment="1">
      <alignment vertical="top" wrapText="1"/>
    </xf>
    <xf numFmtId="192" fontId="166" fillId="2" borderId="0" xfId="0" applyNumberFormat="1" applyFont="1" applyFill="1" applyBorder="1" applyAlignment="1">
      <alignment vertical="top" wrapText="1"/>
    </xf>
    <xf numFmtId="0" fontId="96" fillId="0" borderId="0" xfId="8" applyFont="1" applyBorder="1" applyAlignment="1">
      <alignment horizontal="center" vertical="top"/>
    </xf>
    <xf numFmtId="191" fontId="96" fillId="2" borderId="0" xfId="0" applyNumberFormat="1" applyFont="1" applyFill="1" applyBorder="1" applyAlignment="1">
      <alignment vertical="top" wrapText="1"/>
    </xf>
    <xf numFmtId="191" fontId="147" fillId="2" borderId="0" xfId="0" applyNumberFormat="1" applyFont="1" applyFill="1" applyBorder="1" applyAlignment="1">
      <alignment vertical="top" wrapText="1"/>
    </xf>
    <xf numFmtId="0" fontId="96" fillId="0" borderId="0" xfId="8" applyFont="1" applyBorder="1" applyAlignment="1">
      <alignment vertical="top" wrapText="1"/>
    </xf>
    <xf numFmtId="190" fontId="96" fillId="2" borderId="0" xfId="0" applyNumberFormat="1" applyFont="1" applyFill="1" applyBorder="1" applyAlignment="1">
      <alignment vertical="top" wrapText="1"/>
    </xf>
    <xf numFmtId="0" fontId="96" fillId="2" borderId="0" xfId="0" applyFont="1" applyFill="1" applyBorder="1" applyAlignment="1">
      <alignment vertical="top" wrapText="1"/>
    </xf>
    <xf numFmtId="0" fontId="213" fillId="6" borderId="1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3" fillId="2" borderId="4" xfId="0" applyFont="1" applyFill="1" applyBorder="1" applyAlignment="1">
      <alignment vertical="top" wrapText="1"/>
    </xf>
    <xf numFmtId="192" fontId="65" fillId="13" borderId="1" xfId="0" applyNumberFormat="1" applyFont="1" applyFill="1" applyBorder="1" applyAlignment="1">
      <alignment vertical="top" wrapText="1"/>
    </xf>
    <xf numFmtId="188" fontId="58" fillId="2" borderId="1" xfId="3" applyNumberFormat="1" applyFont="1" applyFill="1" applyBorder="1" applyAlignment="1">
      <alignment horizontal="center" vertical="top" wrapText="1"/>
    </xf>
    <xf numFmtId="188" fontId="13" fillId="2" borderId="1" xfId="3" applyNumberFormat="1" applyFont="1" applyFill="1" applyBorder="1" applyAlignment="1">
      <alignment vertical="top"/>
    </xf>
    <xf numFmtId="191" fontId="71" fillId="0" borderId="0" xfId="0" applyNumberFormat="1" applyFont="1"/>
    <xf numFmtId="191" fontId="13" fillId="2" borderId="1" xfId="0" applyNumberFormat="1" applyFont="1" applyFill="1" applyBorder="1" applyAlignment="1">
      <alignment vertical="top"/>
    </xf>
    <xf numFmtId="188" fontId="61" fillId="0" borderId="1" xfId="3" applyNumberFormat="1" applyFont="1" applyBorder="1"/>
    <xf numFmtId="197" fontId="18" fillId="0" borderId="4" xfId="3" applyNumberFormat="1" applyFont="1" applyFill="1" applyBorder="1" applyAlignment="1">
      <alignment vertical="top"/>
    </xf>
    <xf numFmtId="187" fontId="17" fillId="0" borderId="4" xfId="3" applyFont="1" applyBorder="1" applyAlignment="1">
      <alignment vertical="top"/>
    </xf>
    <xf numFmtId="187" fontId="18" fillId="0" borderId="4" xfId="3" applyFont="1" applyBorder="1" applyAlignment="1">
      <alignment vertical="top"/>
    </xf>
    <xf numFmtId="2" fontId="18" fillId="0" borderId="4" xfId="3" applyNumberFormat="1" applyFont="1" applyFill="1" applyBorder="1" applyAlignment="1">
      <alignment vertical="top"/>
    </xf>
    <xf numFmtId="0" fontId="216" fillId="2" borderId="1" xfId="0" applyFont="1" applyFill="1" applyBorder="1" applyAlignment="1">
      <alignment vertical="top" wrapText="1"/>
    </xf>
    <xf numFmtId="0" fontId="216" fillId="2" borderId="14" xfId="0" applyFont="1" applyFill="1" applyBorder="1" applyAlignment="1">
      <alignment vertical="top" wrapText="1"/>
    </xf>
    <xf numFmtId="14" fontId="43" fillId="2" borderId="1" xfId="0" applyNumberFormat="1" applyFont="1" applyFill="1" applyBorder="1" applyAlignment="1">
      <alignment vertical="top" wrapText="1"/>
    </xf>
    <xf numFmtId="0" fontId="182" fillId="0" borderId="3" xfId="0" applyFont="1" applyBorder="1" applyAlignment="1">
      <alignment vertical="top" wrapText="1"/>
    </xf>
    <xf numFmtId="0" fontId="22" fillId="2" borderId="18" xfId="0" applyFont="1" applyFill="1" applyBorder="1" applyAlignment="1">
      <alignment horizontal="left" vertical="center" wrapText="1"/>
    </xf>
    <xf numFmtId="0" fontId="185" fillId="2" borderId="0" xfId="0" applyFont="1" applyFill="1" applyAlignment="1">
      <alignment horizontal="center" vertical="center" wrapText="1"/>
    </xf>
    <xf numFmtId="188" fontId="16" fillId="2" borderId="1" xfId="3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187" fontId="19" fillId="0" borderId="4" xfId="3" applyFont="1" applyBorder="1" applyAlignment="1">
      <alignment horizontal="center" vertical="top"/>
    </xf>
    <xf numFmtId="187" fontId="19" fillId="0" borderId="3" xfId="3" applyFont="1" applyBorder="1" applyAlignment="1">
      <alignment horizontal="center" vertical="top"/>
    </xf>
    <xf numFmtId="187" fontId="9" fillId="0" borderId="4" xfId="3" applyFont="1" applyBorder="1" applyAlignment="1">
      <alignment horizontal="center" vertical="top"/>
    </xf>
    <xf numFmtId="187" fontId="9" fillId="0" borderId="3" xfId="3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2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93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30" fillId="0" borderId="1" xfId="0" applyFont="1" applyBorder="1" applyAlignment="1">
      <alignment horizontal="center" vertical="center" wrapText="1"/>
    </xf>
    <xf numFmtId="0" fontId="159" fillId="5" borderId="5" xfId="0" applyFont="1" applyFill="1" applyBorder="1" applyAlignment="1">
      <alignment horizontal="center" vertical="center" wrapText="1"/>
    </xf>
    <xf numFmtId="0" fontId="159" fillId="5" borderId="7" xfId="0" applyFont="1" applyFill="1" applyBorder="1" applyAlignment="1">
      <alignment horizontal="center" vertical="center" wrapText="1"/>
    </xf>
    <xf numFmtId="0" fontId="159" fillId="5" borderId="6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2" borderId="1" xfId="3" applyNumberFormat="1" applyFont="1" applyFill="1" applyBorder="1" applyAlignment="1">
      <alignment horizontal="center" vertical="center"/>
    </xf>
    <xf numFmtId="188" fontId="30" fillId="0" borderId="5" xfId="3" applyNumberFormat="1" applyFont="1" applyBorder="1" applyAlignment="1">
      <alignment horizontal="center" vertical="center" wrapText="1"/>
    </xf>
    <xf numFmtId="188" fontId="30" fillId="0" borderId="6" xfId="3" applyNumberFormat="1" applyFont="1" applyBorder="1" applyAlignment="1">
      <alignment horizontal="center" vertical="center" wrapText="1"/>
    </xf>
    <xf numFmtId="0" fontId="30" fillId="0" borderId="5" xfId="3" applyNumberFormat="1" applyFont="1" applyBorder="1" applyAlignment="1">
      <alignment horizontal="center" vertical="center" wrapText="1"/>
    </xf>
    <xf numFmtId="0" fontId="30" fillId="0" borderId="6" xfId="3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23" xfId="3" applyNumberFormat="1" applyFont="1" applyBorder="1" applyAlignment="1">
      <alignment horizontal="center" vertical="center" wrapText="1"/>
    </xf>
    <xf numFmtId="0" fontId="159" fillId="14" borderId="5" xfId="0" applyFont="1" applyFill="1" applyBorder="1" applyAlignment="1">
      <alignment horizontal="center" vertical="center" wrapText="1"/>
    </xf>
    <xf numFmtId="0" fontId="159" fillId="14" borderId="7" xfId="0" applyFont="1" applyFill="1" applyBorder="1" applyAlignment="1">
      <alignment horizontal="center" vertical="center" wrapText="1"/>
    </xf>
    <xf numFmtId="0" fontId="159" fillId="14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0" fillId="0" borderId="18" xfId="0" applyFont="1" applyBorder="1" applyAlignment="1">
      <alignment horizontal="left" vertical="center" wrapText="1"/>
    </xf>
    <xf numFmtId="0" fontId="159" fillId="5" borderId="1" xfId="0" applyFont="1" applyFill="1" applyBorder="1" applyAlignment="1">
      <alignment horizontal="center" vertical="center" wrapText="1"/>
    </xf>
    <xf numFmtId="0" fontId="159" fillId="14" borderId="1" xfId="0" applyFont="1" applyFill="1" applyBorder="1" applyAlignment="1">
      <alignment horizontal="center" vertical="center" wrapText="1"/>
    </xf>
    <xf numFmtId="0" fontId="160" fillId="3" borderId="1" xfId="0" applyFont="1" applyFill="1" applyBorder="1" applyAlignment="1">
      <alignment horizontal="center"/>
    </xf>
    <xf numFmtId="188" fontId="25" fillId="2" borderId="5" xfId="3" applyNumberFormat="1" applyFont="1" applyFill="1" applyBorder="1" applyAlignment="1">
      <alignment horizontal="center" vertical="center" wrapText="1"/>
    </xf>
    <xf numFmtId="188" fontId="25" fillId="2" borderId="6" xfId="3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188" fontId="30" fillId="0" borderId="1" xfId="0" applyNumberFormat="1" applyFont="1" applyBorder="1" applyAlignment="1">
      <alignment horizontal="center" vertical="top"/>
    </xf>
    <xf numFmtId="0" fontId="160" fillId="6" borderId="5" xfId="0" applyFont="1" applyFill="1" applyBorder="1" applyAlignment="1">
      <alignment horizontal="center"/>
    </xf>
    <xf numFmtId="0" fontId="160" fillId="6" borderId="7" xfId="0" applyFont="1" applyFill="1" applyBorder="1" applyAlignment="1">
      <alignment horizontal="center"/>
    </xf>
    <xf numFmtId="0" fontId="160" fillId="6" borderId="6" xfId="0" applyFont="1" applyFill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188" fontId="25" fillId="0" borderId="5" xfId="3" applyNumberFormat="1" applyFont="1" applyBorder="1" applyAlignment="1">
      <alignment horizontal="center" vertical="center" wrapText="1"/>
    </xf>
    <xf numFmtId="188" fontId="25" fillId="0" borderId="6" xfId="3" applyNumberFormat="1" applyFont="1" applyBorder="1" applyAlignment="1">
      <alignment horizontal="center" vertical="center" wrapText="1"/>
    </xf>
    <xf numFmtId="188" fontId="25" fillId="0" borderId="5" xfId="3" applyNumberFormat="1" applyFont="1" applyBorder="1" applyAlignment="1">
      <alignment horizontal="center" vertical="center"/>
    </xf>
    <xf numFmtId="188" fontId="25" fillId="0" borderId="6" xfId="3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188" fontId="25" fillId="2" borderId="7" xfId="3" applyNumberFormat="1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top" wrapText="1"/>
    </xf>
    <xf numFmtId="0" fontId="51" fillId="0" borderId="6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50" fillId="0" borderId="1" xfId="0" applyFont="1" applyBorder="1" applyAlignment="1">
      <alignment horizontal="center" vertical="top"/>
    </xf>
    <xf numFmtId="0" fontId="29" fillId="0" borderId="5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188" fontId="29" fillId="0" borderId="5" xfId="3" applyNumberFormat="1" applyFont="1" applyBorder="1" applyAlignment="1">
      <alignment horizontal="center" vertical="top" wrapText="1"/>
    </xf>
    <xf numFmtId="188" fontId="29" fillId="0" borderId="6" xfId="3" applyNumberFormat="1" applyFont="1" applyBorder="1" applyAlignment="1">
      <alignment horizontal="center" vertical="top" wrapText="1"/>
    </xf>
    <xf numFmtId="188" fontId="50" fillId="0" borderId="5" xfId="0" applyNumberFormat="1" applyFont="1" applyBorder="1" applyAlignment="1">
      <alignment horizontal="center" vertical="top"/>
    </xf>
    <xf numFmtId="188" fontId="50" fillId="0" borderId="6" xfId="0" applyNumberFormat="1" applyFont="1" applyBorder="1" applyAlignment="1">
      <alignment horizontal="center" vertical="top"/>
    </xf>
    <xf numFmtId="0" fontId="29" fillId="0" borderId="5" xfId="3" applyNumberFormat="1" applyFont="1" applyBorder="1" applyAlignment="1">
      <alignment horizontal="center" vertical="top" wrapText="1"/>
    </xf>
    <xf numFmtId="0" fontId="29" fillId="0" borderId="6" xfId="3" applyNumberFormat="1" applyFont="1" applyBorder="1" applyAlignment="1">
      <alignment horizontal="center" vertical="top" wrapText="1"/>
    </xf>
    <xf numFmtId="0" fontId="50" fillId="2" borderId="4" xfId="0" applyFont="1" applyFill="1" applyBorder="1" applyAlignment="1">
      <alignment horizontal="center" vertical="top" wrapText="1"/>
    </xf>
    <xf numFmtId="0" fontId="50" fillId="2" borderId="3" xfId="0" applyFont="1" applyFill="1" applyBorder="1" applyAlignment="1">
      <alignment horizontal="center" vertical="top" wrapText="1"/>
    </xf>
    <xf numFmtId="0" fontId="48" fillId="2" borderId="4" xfId="0" applyFont="1" applyFill="1" applyBorder="1" applyAlignment="1">
      <alignment horizontal="center" vertical="top" wrapText="1"/>
    </xf>
    <xf numFmtId="0" fontId="48" fillId="2" borderId="3" xfId="0" applyFont="1" applyFill="1" applyBorder="1" applyAlignment="1">
      <alignment horizontal="center" vertical="top" wrapText="1"/>
    </xf>
    <xf numFmtId="0" fontId="51" fillId="0" borderId="1" xfId="0" applyFont="1" applyBorder="1" applyAlignment="1">
      <alignment horizontal="center" vertical="top" wrapText="1"/>
    </xf>
    <xf numFmtId="188" fontId="51" fillId="0" borderId="1" xfId="0" applyNumberFormat="1" applyFont="1" applyBorder="1" applyAlignment="1">
      <alignment horizontal="center" vertical="top"/>
    </xf>
    <xf numFmtId="0" fontId="51" fillId="0" borderId="5" xfId="0" applyFont="1" applyBorder="1" applyAlignment="1">
      <alignment horizontal="center" vertical="top"/>
    </xf>
    <xf numFmtId="0" fontId="51" fillId="0" borderId="6" xfId="0" applyFont="1" applyBorder="1" applyAlignment="1">
      <alignment horizontal="center" vertical="top"/>
    </xf>
    <xf numFmtId="0" fontId="16" fillId="2" borderId="18" xfId="0" applyFont="1" applyFill="1" applyBorder="1" applyAlignment="1">
      <alignment horizontal="center" vertical="top" wrapText="1"/>
    </xf>
    <xf numFmtId="0" fontId="50" fillId="0" borderId="5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59" fillId="0" borderId="1" xfId="0" applyFont="1" applyBorder="1" applyAlignment="1">
      <alignment horizontal="center" vertical="center" wrapText="1"/>
    </xf>
    <xf numFmtId="191" fontId="94" fillId="10" borderId="1" xfId="0" applyNumberFormat="1" applyFont="1" applyFill="1" applyBorder="1" applyAlignment="1">
      <alignment horizontal="center" vertical="center" wrapText="1"/>
    </xf>
    <xf numFmtId="0" fontId="94" fillId="12" borderId="21" xfId="0" applyFont="1" applyFill="1" applyBorder="1" applyAlignment="1">
      <alignment horizontal="center" vertical="center" wrapText="1"/>
    </xf>
    <xf numFmtId="0" fontId="94" fillId="12" borderId="26" xfId="0" applyFont="1" applyFill="1" applyBorder="1" applyAlignment="1">
      <alignment horizontal="center" vertical="center" wrapText="1"/>
    </xf>
    <xf numFmtId="0" fontId="94" fillId="12" borderId="29" xfId="0" applyFont="1" applyFill="1" applyBorder="1" applyAlignment="1">
      <alignment horizontal="center" vertical="center" wrapText="1"/>
    </xf>
    <xf numFmtId="0" fontId="94" fillId="12" borderId="22" xfId="0" applyFont="1" applyFill="1" applyBorder="1" applyAlignment="1">
      <alignment horizontal="center" vertical="center" wrapText="1"/>
    </xf>
    <xf numFmtId="191" fontId="59" fillId="12" borderId="1" xfId="0" applyNumberFormat="1" applyFont="1" applyFill="1" applyBorder="1" applyAlignment="1">
      <alignment horizontal="center" vertical="center" wrapText="1"/>
    </xf>
    <xf numFmtId="192" fontId="59" fillId="12" borderId="31" xfId="0" applyNumberFormat="1" applyFont="1" applyFill="1" applyBorder="1" applyAlignment="1">
      <alignment horizontal="center" vertical="center" wrapText="1"/>
    </xf>
    <xf numFmtId="192" fontId="59" fillId="12" borderId="26" xfId="0" applyNumberFormat="1" applyFont="1" applyFill="1" applyBorder="1" applyAlignment="1">
      <alignment horizontal="center" vertical="center" wrapText="1"/>
    </xf>
    <xf numFmtId="192" fontId="59" fillId="12" borderId="29" xfId="0" applyNumberFormat="1" applyFont="1" applyFill="1" applyBorder="1" applyAlignment="1">
      <alignment horizontal="center" vertical="center" wrapText="1"/>
    </xf>
    <xf numFmtId="192" fontId="59" fillId="12" borderId="21" xfId="0" applyNumberFormat="1" applyFont="1" applyFill="1" applyBorder="1" applyAlignment="1">
      <alignment horizontal="center" vertical="center" wrapText="1"/>
    </xf>
    <xf numFmtId="190" fontId="59" fillId="12" borderId="21" xfId="0" applyNumberFormat="1" applyFont="1" applyFill="1" applyBorder="1" applyAlignment="1">
      <alignment horizontal="center" vertical="center" wrapText="1"/>
    </xf>
    <xf numFmtId="190" fontId="59" fillId="12" borderId="26" xfId="0" applyNumberFormat="1" applyFont="1" applyFill="1" applyBorder="1" applyAlignment="1">
      <alignment horizontal="center" vertical="center" wrapText="1"/>
    </xf>
    <xf numFmtId="190" fontId="59" fillId="12" borderId="29" xfId="0" applyNumberFormat="1" applyFont="1" applyFill="1" applyBorder="1" applyAlignment="1">
      <alignment horizontal="center" vertical="center" wrapText="1"/>
    </xf>
    <xf numFmtId="0" fontId="92" fillId="0" borderId="1" xfId="0" applyFont="1" applyBorder="1" applyAlignment="1">
      <alignment horizontal="center" vertical="center" wrapText="1"/>
    </xf>
    <xf numFmtId="191" fontId="92" fillId="10" borderId="1" xfId="0" applyNumberFormat="1" applyFont="1" applyFill="1" applyBorder="1" applyAlignment="1">
      <alignment horizontal="center" vertical="center"/>
    </xf>
    <xf numFmtId="0" fontId="94" fillId="10" borderId="1" xfId="0" applyFont="1" applyFill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top" wrapText="1"/>
    </xf>
    <xf numFmtId="0" fontId="61" fillId="2" borderId="0" xfId="0" applyFont="1" applyFill="1" applyAlignment="1">
      <alignment horizontal="center" vertical="center"/>
    </xf>
    <xf numFmtId="0" fontId="59" fillId="2" borderId="4" xfId="0" applyFont="1" applyFill="1" applyBorder="1" applyAlignment="1">
      <alignment horizontal="center" vertical="center" wrapText="1"/>
    </xf>
    <xf numFmtId="0" fontId="59" fillId="2" borderId="2" xfId="0" applyFont="1" applyFill="1" applyBorder="1" applyAlignment="1">
      <alignment horizontal="center" vertical="center" wrapText="1"/>
    </xf>
    <xf numFmtId="0" fontId="59" fillId="2" borderId="3" xfId="0" applyFont="1" applyFill="1" applyBorder="1" applyAlignment="1">
      <alignment horizontal="center" vertical="center" wrapText="1"/>
    </xf>
    <xf numFmtId="0" fontId="92" fillId="10" borderId="1" xfId="0" applyFont="1" applyFill="1" applyBorder="1" applyAlignment="1">
      <alignment horizontal="center" vertical="center" wrapText="1"/>
    </xf>
    <xf numFmtId="0" fontId="94" fillId="12" borderId="33" xfId="0" applyFont="1" applyFill="1" applyBorder="1" applyAlignment="1">
      <alignment horizontal="center" vertical="center" wrapText="1"/>
    </xf>
    <xf numFmtId="0" fontId="94" fillId="12" borderId="34" xfId="0" applyFont="1" applyFill="1" applyBorder="1" applyAlignment="1">
      <alignment horizontal="center" vertical="center" wrapText="1"/>
    </xf>
    <xf numFmtId="0" fontId="94" fillId="12" borderId="1" xfId="0" applyFont="1" applyFill="1" applyBorder="1" applyAlignment="1">
      <alignment horizontal="center" vertical="center" wrapText="1"/>
    </xf>
    <xf numFmtId="0" fontId="70" fillId="0" borderId="18" xfId="0" applyFont="1" applyBorder="1" applyAlignment="1">
      <alignment horizontal="left" vertical="center"/>
    </xf>
    <xf numFmtId="191" fontId="94" fillId="10" borderId="4" xfId="0" applyNumberFormat="1" applyFont="1" applyFill="1" applyBorder="1" applyAlignment="1">
      <alignment horizontal="center" vertical="center" wrapText="1"/>
    </xf>
    <xf numFmtId="191" fontId="94" fillId="10" borderId="2" xfId="0" applyNumberFormat="1" applyFont="1" applyFill="1" applyBorder="1" applyAlignment="1">
      <alignment horizontal="center" vertical="center" wrapText="1"/>
    </xf>
    <xf numFmtId="190" fontId="70" fillId="2" borderId="0" xfId="0" applyNumberFormat="1" applyFont="1" applyFill="1" applyBorder="1" applyAlignment="1">
      <alignment horizontal="center" vertical="center"/>
    </xf>
    <xf numFmtId="191" fontId="77" fillId="0" borderId="5" xfId="8" applyNumberFormat="1" applyFont="1" applyBorder="1" applyAlignment="1">
      <alignment horizontal="center" vertical="center" wrapText="1"/>
    </xf>
    <xf numFmtId="191" fontId="77" fillId="0" borderId="6" xfId="8" applyNumberFormat="1" applyFont="1" applyBorder="1" applyAlignment="1">
      <alignment horizontal="center" vertical="center" wrapText="1"/>
    </xf>
    <xf numFmtId="0" fontId="77" fillId="0" borderId="5" xfId="8" applyFont="1" applyBorder="1" applyAlignment="1">
      <alignment horizontal="center" vertical="center" wrapText="1"/>
    </xf>
    <xf numFmtId="0" fontId="77" fillId="0" borderId="6" xfId="8" applyFont="1" applyBorder="1" applyAlignment="1">
      <alignment horizontal="center" vertical="center" wrapText="1"/>
    </xf>
    <xf numFmtId="0" fontId="66" fillId="2" borderId="4" xfId="0" applyFont="1" applyFill="1" applyBorder="1" applyAlignment="1">
      <alignment horizontal="center" vertical="center" wrapText="1"/>
    </xf>
    <xf numFmtId="0" fontId="66" fillId="2" borderId="2" xfId="0" applyFont="1" applyFill="1" applyBorder="1" applyAlignment="1">
      <alignment horizontal="center" vertical="center" wrapText="1"/>
    </xf>
    <xf numFmtId="0" fontId="66" fillId="2" borderId="3" xfId="0" applyFont="1" applyFill="1" applyBorder="1" applyAlignment="1">
      <alignment horizontal="center" vertical="center" wrapText="1"/>
    </xf>
    <xf numFmtId="192" fontId="66" fillId="12" borderId="21" xfId="0" applyNumberFormat="1" applyFont="1" applyFill="1" applyBorder="1" applyAlignment="1">
      <alignment horizontal="center" vertical="center" wrapText="1"/>
    </xf>
    <xf numFmtId="192" fontId="66" fillId="12" borderId="26" xfId="0" applyNumberFormat="1" applyFont="1" applyFill="1" applyBorder="1" applyAlignment="1">
      <alignment horizontal="center" vertical="center" wrapText="1"/>
    </xf>
    <xf numFmtId="192" fontId="66" fillId="12" borderId="29" xfId="0" applyNumberFormat="1" applyFont="1" applyFill="1" applyBorder="1" applyAlignment="1">
      <alignment horizontal="center" vertical="center" wrapText="1"/>
    </xf>
    <xf numFmtId="0" fontId="68" fillId="2" borderId="0" xfId="0" applyFont="1" applyFill="1" applyAlignment="1">
      <alignment horizontal="center"/>
    </xf>
    <xf numFmtId="0" fontId="66" fillId="0" borderId="4" xfId="0" applyFont="1" applyBorder="1" applyAlignment="1">
      <alignment horizontal="center" vertical="top" wrapText="1"/>
    </xf>
    <xf numFmtId="0" fontId="66" fillId="0" borderId="2" xfId="0" applyFont="1" applyBorder="1" applyAlignment="1">
      <alignment horizontal="center" vertical="top" wrapText="1"/>
    </xf>
    <xf numFmtId="0" fontId="66" fillId="0" borderId="3" xfId="0" applyFont="1" applyBorder="1" applyAlignment="1">
      <alignment horizontal="center" vertical="top" wrapText="1"/>
    </xf>
    <xf numFmtId="0" fontId="66" fillId="10" borderId="4" xfId="0" applyFont="1" applyFill="1" applyBorder="1" applyAlignment="1">
      <alignment horizontal="center" vertical="center" wrapText="1"/>
    </xf>
    <xf numFmtId="0" fontId="66" fillId="10" borderId="2" xfId="0" applyFont="1" applyFill="1" applyBorder="1" applyAlignment="1">
      <alignment horizontal="center" vertical="center" wrapText="1"/>
    </xf>
    <xf numFmtId="0" fontId="66" fillId="10" borderId="3" xfId="0" applyFont="1" applyFill="1" applyBorder="1" applyAlignment="1">
      <alignment horizontal="center" vertical="center" wrapText="1"/>
    </xf>
    <xf numFmtId="191" fontId="66" fillId="10" borderId="4" xfId="0" applyNumberFormat="1" applyFont="1" applyFill="1" applyBorder="1" applyAlignment="1">
      <alignment horizontal="center" vertical="top" wrapText="1"/>
    </xf>
    <xf numFmtId="191" fontId="66" fillId="10" borderId="2" xfId="0" applyNumberFormat="1" applyFont="1" applyFill="1" applyBorder="1" applyAlignment="1">
      <alignment horizontal="center" vertical="top" wrapText="1"/>
    </xf>
    <xf numFmtId="191" fontId="66" fillId="10" borderId="3" xfId="0" applyNumberFormat="1" applyFont="1" applyFill="1" applyBorder="1" applyAlignment="1">
      <alignment horizontal="center" vertical="top" wrapText="1"/>
    </xf>
    <xf numFmtId="0" fontId="77" fillId="12" borderId="22" xfId="0" applyFont="1" applyFill="1" applyBorder="1" applyAlignment="1">
      <alignment horizontal="center" vertical="center" wrapText="1"/>
    </xf>
    <xf numFmtId="0" fontId="77" fillId="12" borderId="26" xfId="0" applyFont="1" applyFill="1" applyBorder="1" applyAlignment="1">
      <alignment horizontal="center" vertical="center" wrapText="1"/>
    </xf>
    <xf numFmtId="0" fontId="77" fillId="12" borderId="29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top" wrapText="1"/>
    </xf>
    <xf numFmtId="191" fontId="66" fillId="10" borderId="4" xfId="0" applyNumberFormat="1" applyFont="1" applyFill="1" applyBorder="1" applyAlignment="1">
      <alignment horizontal="center" vertical="center"/>
    </xf>
    <xf numFmtId="191" fontId="66" fillId="10" borderId="2" xfId="0" applyNumberFormat="1" applyFont="1" applyFill="1" applyBorder="1" applyAlignment="1">
      <alignment horizontal="center" vertical="center"/>
    </xf>
    <xf numFmtId="191" fontId="66" fillId="10" borderId="3" xfId="0" applyNumberFormat="1" applyFont="1" applyFill="1" applyBorder="1" applyAlignment="1">
      <alignment horizontal="center" vertical="center"/>
    </xf>
    <xf numFmtId="191" fontId="134" fillId="10" borderId="4" xfId="0" applyNumberFormat="1" applyFont="1" applyFill="1" applyBorder="1" applyAlignment="1">
      <alignment vertical="center" wrapText="1"/>
    </xf>
    <xf numFmtId="191" fontId="134" fillId="10" borderId="2" xfId="0" applyNumberFormat="1" applyFont="1" applyFill="1" applyBorder="1" applyAlignment="1">
      <alignment vertical="center" wrapText="1"/>
    </xf>
    <xf numFmtId="191" fontId="134" fillId="10" borderId="3" xfId="0" applyNumberFormat="1" applyFont="1" applyFill="1" applyBorder="1" applyAlignment="1">
      <alignment vertical="center" wrapText="1"/>
    </xf>
    <xf numFmtId="0" fontId="77" fillId="12" borderId="21" xfId="0" applyFont="1" applyFill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66" fillId="12" borderId="22" xfId="0" applyFont="1" applyFill="1" applyBorder="1" applyAlignment="1">
      <alignment horizontal="center" vertical="center" wrapText="1"/>
    </xf>
    <xf numFmtId="0" fontId="66" fillId="12" borderId="33" xfId="0" applyFont="1" applyFill="1" applyBorder="1" applyAlignment="1">
      <alignment horizontal="center" vertical="center" wrapText="1"/>
    </xf>
    <xf numFmtId="0" fontId="66" fillId="12" borderId="34" xfId="0" applyFont="1" applyFill="1" applyBorder="1" applyAlignment="1">
      <alignment horizontal="center" vertical="center" wrapText="1"/>
    </xf>
    <xf numFmtId="0" fontId="66" fillId="12" borderId="1" xfId="0" applyFont="1" applyFill="1" applyBorder="1" applyAlignment="1">
      <alignment horizontal="center" vertical="center" wrapText="1"/>
    </xf>
    <xf numFmtId="191" fontId="59" fillId="0" borderId="1" xfId="8" applyNumberFormat="1" applyFont="1" applyBorder="1" applyAlignment="1">
      <alignment horizontal="center" wrapText="1"/>
    </xf>
    <xf numFmtId="0" fontId="94" fillId="0" borderId="1" xfId="8" applyFont="1" applyBorder="1" applyAlignment="1">
      <alignment horizontal="center" wrapText="1"/>
    </xf>
    <xf numFmtId="194" fontId="59" fillId="2" borderId="1" xfId="0" applyNumberFormat="1" applyFont="1" applyFill="1" applyBorder="1" applyAlignment="1">
      <alignment horizontal="center"/>
    </xf>
    <xf numFmtId="192" fontId="61" fillId="12" borderId="21" xfId="0" applyNumberFormat="1" applyFont="1" applyFill="1" applyBorder="1" applyAlignment="1">
      <alignment horizontal="center" vertical="center" wrapText="1"/>
    </xf>
    <xf numFmtId="192" fontId="61" fillId="12" borderId="26" xfId="0" applyNumberFormat="1" applyFont="1" applyFill="1" applyBorder="1" applyAlignment="1">
      <alignment horizontal="center" vertical="center" wrapText="1"/>
    </xf>
    <xf numFmtId="192" fontId="61" fillId="12" borderId="29" xfId="0" applyNumberFormat="1" applyFont="1" applyFill="1" applyBorder="1" applyAlignment="1">
      <alignment horizontal="center" vertical="center" wrapText="1"/>
    </xf>
    <xf numFmtId="0" fontId="61" fillId="2" borderId="0" xfId="0" applyFont="1" applyFill="1" applyAlignment="1">
      <alignment horizontal="center" vertical="top"/>
    </xf>
    <xf numFmtId="191" fontId="59" fillId="12" borderId="5" xfId="0" applyNumberFormat="1" applyFont="1" applyFill="1" applyBorder="1" applyAlignment="1">
      <alignment horizontal="center" vertical="top" wrapText="1"/>
    </xf>
    <xf numFmtId="191" fontId="59" fillId="12" borderId="6" xfId="0" applyNumberFormat="1" applyFont="1" applyFill="1" applyBorder="1" applyAlignment="1">
      <alignment horizontal="center" vertical="top" wrapText="1"/>
    </xf>
    <xf numFmtId="0" fontId="66" fillId="0" borderId="5" xfId="0" applyFont="1" applyBorder="1" applyAlignment="1">
      <alignment horizontal="center" vertical="top" wrapText="1"/>
    </xf>
    <xf numFmtId="0" fontId="66" fillId="0" borderId="7" xfId="0" applyFont="1" applyBorder="1" applyAlignment="1">
      <alignment horizontal="center" vertical="top" wrapText="1"/>
    </xf>
    <xf numFmtId="0" fontId="66" fillId="0" borderId="23" xfId="0" applyFont="1" applyBorder="1" applyAlignment="1">
      <alignment horizontal="center" vertical="top" wrapText="1"/>
    </xf>
    <xf numFmtId="192" fontId="77" fillId="12" borderId="31" xfId="0" applyNumberFormat="1" applyFont="1" applyFill="1" applyBorder="1" applyAlignment="1">
      <alignment horizontal="center" vertical="center" wrapText="1"/>
    </xf>
    <xf numFmtId="192" fontId="77" fillId="12" borderId="32" xfId="0" applyNumberFormat="1" applyFont="1" applyFill="1" applyBorder="1" applyAlignment="1">
      <alignment horizontal="center" vertical="center" wrapText="1"/>
    </xf>
    <xf numFmtId="192" fontId="77" fillId="12" borderId="36" xfId="0" applyNumberFormat="1" applyFont="1" applyFill="1" applyBorder="1" applyAlignment="1">
      <alignment horizontal="center" vertical="center" wrapText="1"/>
    </xf>
    <xf numFmtId="0" fontId="95" fillId="2" borderId="18" xfId="0" applyFont="1" applyFill="1" applyBorder="1" applyAlignment="1">
      <alignment horizontal="left" vertical="top" wrapText="1"/>
    </xf>
    <xf numFmtId="0" fontId="134" fillId="2" borderId="4" xfId="0" applyFont="1" applyFill="1" applyBorder="1" applyAlignment="1">
      <alignment horizontal="center" vertical="center" wrapText="1"/>
    </xf>
    <xf numFmtId="0" fontId="134" fillId="2" borderId="2" xfId="0" applyFont="1" applyFill="1" applyBorder="1" applyAlignment="1">
      <alignment horizontal="center" vertical="center" wrapText="1"/>
    </xf>
    <xf numFmtId="0" fontId="134" fillId="2" borderId="3" xfId="0" applyFont="1" applyFill="1" applyBorder="1" applyAlignment="1">
      <alignment horizontal="center" vertical="center" wrapText="1"/>
    </xf>
    <xf numFmtId="0" fontId="77" fillId="12" borderId="33" xfId="0" applyFont="1" applyFill="1" applyBorder="1" applyAlignment="1">
      <alignment horizontal="center" vertical="center" wrapText="1"/>
    </xf>
    <xf numFmtId="0" fontId="77" fillId="12" borderId="34" xfId="0" applyFont="1" applyFill="1" applyBorder="1" applyAlignment="1">
      <alignment horizontal="center" vertical="center" wrapText="1"/>
    </xf>
    <xf numFmtId="192" fontId="77" fillId="12" borderId="21" xfId="0" applyNumberFormat="1" applyFont="1" applyFill="1" applyBorder="1" applyAlignment="1">
      <alignment horizontal="center" vertical="center" wrapText="1"/>
    </xf>
    <xf numFmtId="192" fontId="77" fillId="12" borderId="26" xfId="0" applyNumberFormat="1" applyFont="1" applyFill="1" applyBorder="1" applyAlignment="1">
      <alignment horizontal="center" vertical="center" wrapText="1"/>
    </xf>
    <xf numFmtId="192" fontId="77" fillId="12" borderId="29" xfId="0" applyNumberFormat="1" applyFont="1" applyFill="1" applyBorder="1" applyAlignment="1">
      <alignment horizontal="center" vertical="center" wrapText="1"/>
    </xf>
    <xf numFmtId="191" fontId="77" fillId="10" borderId="4" xfId="0" applyNumberFormat="1" applyFont="1" applyFill="1" applyBorder="1" applyAlignment="1">
      <alignment horizontal="center" vertical="center" wrapText="1"/>
    </xf>
    <xf numFmtId="191" fontId="77" fillId="10" borderId="2" xfId="0" applyNumberFormat="1" applyFont="1" applyFill="1" applyBorder="1" applyAlignment="1">
      <alignment horizontal="center" vertical="center" wrapText="1"/>
    </xf>
    <xf numFmtId="191" fontId="77" fillId="10" borderId="3" xfId="0" applyNumberFormat="1" applyFont="1" applyFill="1" applyBorder="1" applyAlignment="1">
      <alignment horizontal="center" vertical="center" wrapText="1"/>
    </xf>
    <xf numFmtId="191" fontId="66" fillId="10" borderId="4" xfId="0" applyNumberFormat="1" applyFont="1" applyFill="1" applyBorder="1" applyAlignment="1">
      <alignment vertical="center" wrapText="1"/>
    </xf>
    <xf numFmtId="191" fontId="66" fillId="10" borderId="2" xfId="0" applyNumberFormat="1" applyFont="1" applyFill="1" applyBorder="1" applyAlignment="1">
      <alignment vertical="center" wrapText="1"/>
    </xf>
    <xf numFmtId="191" fontId="66" fillId="10" borderId="3" xfId="0" applyNumberFormat="1" applyFont="1" applyFill="1" applyBorder="1" applyAlignment="1">
      <alignment vertical="center" wrapText="1"/>
    </xf>
    <xf numFmtId="0" fontId="77" fillId="10" borderId="4" xfId="0" applyFont="1" applyFill="1" applyBorder="1" applyAlignment="1">
      <alignment horizontal="center" vertical="center" wrapText="1"/>
    </xf>
    <xf numFmtId="0" fontId="77" fillId="10" borderId="2" xfId="0" applyFont="1" applyFill="1" applyBorder="1" applyAlignment="1">
      <alignment horizontal="center" vertical="center" wrapText="1"/>
    </xf>
    <xf numFmtId="0" fontId="77" fillId="10" borderId="3" xfId="0" applyFont="1" applyFill="1" applyBorder="1" applyAlignment="1">
      <alignment horizontal="center" vertical="center" wrapText="1"/>
    </xf>
    <xf numFmtId="191" fontId="77" fillId="10" borderId="4" xfId="0" applyNumberFormat="1" applyFont="1" applyFill="1" applyBorder="1" applyAlignment="1">
      <alignment horizontal="center" vertical="center"/>
    </xf>
    <xf numFmtId="191" fontId="77" fillId="10" borderId="2" xfId="0" applyNumberFormat="1" applyFont="1" applyFill="1" applyBorder="1" applyAlignment="1">
      <alignment horizontal="center" vertical="center"/>
    </xf>
    <xf numFmtId="191" fontId="77" fillId="10" borderId="3" xfId="0" applyNumberFormat="1" applyFont="1" applyFill="1" applyBorder="1" applyAlignment="1">
      <alignment horizontal="center" vertical="center"/>
    </xf>
    <xf numFmtId="0" fontId="59" fillId="12" borderId="20" xfId="0" applyFont="1" applyFill="1" applyBorder="1" applyAlignment="1">
      <alignment horizontal="center" vertical="top" wrapText="1"/>
    </xf>
    <xf numFmtId="0" fontId="59" fillId="12" borderId="25" xfId="0" applyFont="1" applyFill="1" applyBorder="1" applyAlignment="1">
      <alignment horizontal="center" vertical="top" wrapText="1"/>
    </xf>
    <xf numFmtId="0" fontId="59" fillId="12" borderId="28" xfId="0" applyFont="1" applyFill="1" applyBorder="1" applyAlignment="1">
      <alignment horizontal="center" vertical="top" wrapText="1"/>
    </xf>
    <xf numFmtId="191" fontId="95" fillId="2" borderId="0" xfId="0" applyNumberFormat="1" applyFont="1" applyFill="1" applyBorder="1" applyAlignment="1">
      <alignment horizontal="center" vertical="center"/>
    </xf>
    <xf numFmtId="191" fontId="70" fillId="2" borderId="0" xfId="0" applyNumberFormat="1" applyFont="1" applyFill="1" applyBorder="1" applyAlignment="1">
      <alignment horizontal="center" vertical="center"/>
    </xf>
    <xf numFmtId="0" fontId="59" fillId="12" borderId="20" xfId="0" applyFont="1" applyFill="1" applyBorder="1" applyAlignment="1">
      <alignment horizontal="center" vertical="center" wrapText="1"/>
    </xf>
    <xf numFmtId="0" fontId="59" fillId="12" borderId="25" xfId="0" applyFont="1" applyFill="1" applyBorder="1" applyAlignment="1">
      <alignment horizontal="center" vertical="center" wrapText="1"/>
    </xf>
    <xf numFmtId="0" fontId="59" fillId="12" borderId="28" xfId="0" applyFont="1" applyFill="1" applyBorder="1" applyAlignment="1">
      <alignment horizontal="center" vertical="center" wrapText="1"/>
    </xf>
    <xf numFmtId="0" fontId="66" fillId="12" borderId="21" xfId="0" applyFont="1" applyFill="1" applyBorder="1" applyAlignment="1">
      <alignment horizontal="center" vertical="center" wrapText="1"/>
    </xf>
    <xf numFmtId="0" fontId="66" fillId="12" borderId="26" xfId="0" applyFont="1" applyFill="1" applyBorder="1" applyAlignment="1">
      <alignment horizontal="center" vertical="center" wrapText="1"/>
    </xf>
    <xf numFmtId="0" fontId="66" fillId="12" borderId="29" xfId="0" applyFont="1" applyFill="1" applyBorder="1" applyAlignment="1">
      <alignment horizontal="center" vertical="center" wrapText="1"/>
    </xf>
    <xf numFmtId="0" fontId="94" fillId="0" borderId="1" xfId="8" applyFont="1" applyBorder="1" applyAlignment="1">
      <alignment horizontal="center" vertical="center" wrapText="1"/>
    </xf>
    <xf numFmtId="191" fontId="94" fillId="0" borderId="5" xfId="8" applyNumberFormat="1" applyFont="1" applyBorder="1" applyAlignment="1">
      <alignment horizontal="center" vertical="center" wrapText="1"/>
    </xf>
    <xf numFmtId="191" fontId="94" fillId="0" borderId="6" xfId="8" applyNumberFormat="1" applyFont="1" applyBorder="1" applyAlignment="1">
      <alignment horizontal="center" vertical="center" wrapText="1"/>
    </xf>
    <xf numFmtId="0" fontId="94" fillId="0" borderId="9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191" fontId="72" fillId="0" borderId="1" xfId="8" applyNumberFormat="1" applyFont="1" applyBorder="1" applyAlignment="1">
      <alignment horizontal="center" vertical="center" wrapText="1"/>
    </xf>
    <xf numFmtId="0" fontId="72" fillId="0" borderId="1" xfId="8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top" wrapText="1"/>
    </xf>
    <xf numFmtId="0" fontId="71" fillId="0" borderId="2" xfId="0" applyFont="1" applyBorder="1" applyAlignment="1">
      <alignment horizontal="center" vertical="top" wrapText="1"/>
    </xf>
    <xf numFmtId="0" fontId="71" fillId="0" borderId="3" xfId="0" applyFont="1" applyBorder="1" applyAlignment="1">
      <alignment horizontal="center" vertical="top" wrapText="1"/>
    </xf>
    <xf numFmtId="0" fontId="72" fillId="2" borderId="4" xfId="0" applyFont="1" applyFill="1" applyBorder="1" applyAlignment="1">
      <alignment horizontal="center" vertical="center" wrapText="1"/>
    </xf>
    <xf numFmtId="0" fontId="72" fillId="2" borderId="2" xfId="0" applyFont="1" applyFill="1" applyBorder="1" applyAlignment="1">
      <alignment horizontal="center" vertical="center" wrapText="1"/>
    </xf>
    <xf numFmtId="0" fontId="72" fillId="2" borderId="3" xfId="0" applyFont="1" applyFill="1" applyBorder="1" applyAlignment="1">
      <alignment horizontal="center" vertical="center" wrapText="1"/>
    </xf>
    <xf numFmtId="0" fontId="72" fillId="10" borderId="1" xfId="0" applyFont="1" applyFill="1" applyBorder="1" applyAlignment="1">
      <alignment horizontal="center" vertical="center" wrapText="1"/>
    </xf>
    <xf numFmtId="191" fontId="72" fillId="10" borderId="1" xfId="0" applyNumberFormat="1" applyFont="1" applyFill="1" applyBorder="1" applyAlignment="1">
      <alignment horizontal="center" vertical="center" wrapText="1"/>
    </xf>
    <xf numFmtId="191" fontId="72" fillId="10" borderId="1" xfId="0" applyNumberFormat="1" applyFont="1" applyFill="1" applyBorder="1" applyAlignment="1">
      <alignment horizontal="center" vertical="center"/>
    </xf>
    <xf numFmtId="191" fontId="72" fillId="12" borderId="5" xfId="0" applyNumberFormat="1" applyFont="1" applyFill="1" applyBorder="1" applyAlignment="1">
      <alignment horizontal="center" vertical="top" wrapText="1"/>
    </xf>
    <xf numFmtId="191" fontId="72" fillId="12" borderId="6" xfId="0" applyNumberFormat="1" applyFont="1" applyFill="1" applyBorder="1" applyAlignment="1">
      <alignment horizontal="center" vertical="top" wrapText="1"/>
    </xf>
    <xf numFmtId="0" fontId="72" fillId="12" borderId="44" xfId="0" applyFont="1" applyFill="1" applyBorder="1" applyAlignment="1">
      <alignment horizontal="center" vertical="top" wrapText="1"/>
    </xf>
    <xf numFmtId="0" fontId="72" fillId="12" borderId="27" xfId="0" applyFont="1" applyFill="1" applyBorder="1" applyAlignment="1">
      <alignment horizontal="center" vertical="top" wrapText="1"/>
    </xf>
    <xf numFmtId="0" fontId="72" fillId="12" borderId="30" xfId="0" applyFont="1" applyFill="1" applyBorder="1" applyAlignment="1">
      <alignment horizontal="center" vertical="top" wrapText="1"/>
    </xf>
    <xf numFmtId="0" fontId="72" fillId="12" borderId="4" xfId="0" applyFont="1" applyFill="1" applyBorder="1" applyAlignment="1">
      <alignment horizontal="center" vertical="center" wrapText="1"/>
    </xf>
    <xf numFmtId="0" fontId="72" fillId="12" borderId="2" xfId="0" applyFont="1" applyFill="1" applyBorder="1" applyAlignment="1">
      <alignment horizontal="center" vertical="center" wrapText="1"/>
    </xf>
    <xf numFmtId="0" fontId="72" fillId="12" borderId="3" xfId="0" applyFont="1" applyFill="1" applyBorder="1" applyAlignment="1">
      <alignment horizontal="center" vertical="center" wrapText="1"/>
    </xf>
    <xf numFmtId="0" fontId="73" fillId="2" borderId="0" xfId="0" applyFont="1" applyFill="1" applyAlignment="1">
      <alignment horizontal="center" vertical="center"/>
    </xf>
    <xf numFmtId="191" fontId="72" fillId="10" borderId="4" xfId="0" applyNumberFormat="1" applyFont="1" applyFill="1" applyBorder="1" applyAlignment="1">
      <alignment horizontal="center" vertical="top" wrapText="1"/>
    </xf>
    <xf numFmtId="191" fontId="72" fillId="10" borderId="2" xfId="0" applyNumberFormat="1" applyFont="1" applyFill="1" applyBorder="1" applyAlignment="1">
      <alignment horizontal="center" vertical="top" wrapText="1"/>
    </xf>
    <xf numFmtId="191" fontId="72" fillId="10" borderId="3" xfId="0" applyNumberFormat="1" applyFont="1" applyFill="1" applyBorder="1" applyAlignment="1">
      <alignment horizontal="center" vertical="top" wrapText="1"/>
    </xf>
    <xf numFmtId="0" fontId="72" fillId="12" borderId="4" xfId="0" applyFont="1" applyFill="1" applyBorder="1" applyAlignment="1">
      <alignment horizontal="center" vertical="top" wrapText="1"/>
    </xf>
    <xf numFmtId="0" fontId="72" fillId="12" borderId="2" xfId="0" applyFont="1" applyFill="1" applyBorder="1" applyAlignment="1">
      <alignment horizontal="center" vertical="top" wrapText="1"/>
    </xf>
    <xf numFmtId="0" fontId="72" fillId="12" borderId="3" xfId="0" applyFont="1" applyFill="1" applyBorder="1" applyAlignment="1">
      <alignment horizontal="center" vertical="top" wrapText="1"/>
    </xf>
    <xf numFmtId="0" fontId="72" fillId="0" borderId="18" xfId="0" applyFont="1" applyBorder="1" applyAlignment="1">
      <alignment horizontal="left" vertical="top" wrapText="1"/>
    </xf>
    <xf numFmtId="0" fontId="55" fillId="0" borderId="0" xfId="0" applyFont="1" applyAlignment="1">
      <alignment horizontal="center"/>
    </xf>
    <xf numFmtId="0" fontId="77" fillId="2" borderId="4" xfId="0" applyFont="1" applyFill="1" applyBorder="1" applyAlignment="1">
      <alignment horizontal="center" vertical="center" wrapText="1"/>
    </xf>
    <xf numFmtId="0" fontId="77" fillId="2" borderId="2" xfId="0" applyFont="1" applyFill="1" applyBorder="1" applyAlignment="1">
      <alignment horizontal="center" vertical="center" wrapText="1"/>
    </xf>
    <xf numFmtId="0" fontId="77" fillId="2" borderId="3" xfId="0" applyFont="1" applyFill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191" fontId="77" fillId="10" borderId="1" xfId="0" applyNumberFormat="1" applyFont="1" applyFill="1" applyBorder="1" applyAlignment="1">
      <alignment horizontal="center" vertical="center" wrapText="1"/>
    </xf>
    <xf numFmtId="0" fontId="77" fillId="10" borderId="1" xfId="0" applyFont="1" applyFill="1" applyBorder="1" applyAlignment="1">
      <alignment horizontal="center" vertical="center" wrapText="1"/>
    </xf>
    <xf numFmtId="191" fontId="59" fillId="0" borderId="5" xfId="8" applyNumberFormat="1" applyFont="1" applyBorder="1" applyAlignment="1">
      <alignment horizontal="center" vertical="center" wrapText="1"/>
    </xf>
    <xf numFmtId="191" fontId="59" fillId="0" borderId="6" xfId="8" applyNumberFormat="1" applyFont="1" applyBorder="1" applyAlignment="1">
      <alignment horizontal="center" vertical="center" wrapText="1"/>
    </xf>
    <xf numFmtId="0" fontId="134" fillId="2" borderId="0" xfId="0" applyFont="1" applyFill="1" applyBorder="1" applyAlignment="1">
      <alignment horizontal="center" wrapText="1"/>
    </xf>
    <xf numFmtId="191" fontId="77" fillId="10" borderId="1" xfId="0" applyNumberFormat="1" applyFont="1" applyFill="1" applyBorder="1" applyAlignment="1">
      <alignment horizontal="center" vertical="center"/>
    </xf>
    <xf numFmtId="191" fontId="77" fillId="12" borderId="1" xfId="0" applyNumberFormat="1" applyFont="1" applyFill="1" applyBorder="1" applyAlignment="1">
      <alignment horizontal="center" vertical="top" wrapText="1"/>
    </xf>
    <xf numFmtId="0" fontId="77" fillId="12" borderId="1" xfId="0" applyFont="1" applyFill="1" applyBorder="1" applyAlignment="1">
      <alignment horizontal="center" vertical="center" wrapText="1"/>
    </xf>
    <xf numFmtId="192" fontId="134" fillId="12" borderId="21" xfId="0" applyNumberFormat="1" applyFont="1" applyFill="1" applyBorder="1" applyAlignment="1">
      <alignment horizontal="center" vertical="center" wrapText="1"/>
    </xf>
    <xf numFmtId="192" fontId="134" fillId="12" borderId="26" xfId="0" applyNumberFormat="1" applyFont="1" applyFill="1" applyBorder="1" applyAlignment="1">
      <alignment horizontal="center" vertical="center" wrapText="1"/>
    </xf>
    <xf numFmtId="192" fontId="134" fillId="12" borderId="29" xfId="0" applyNumberFormat="1" applyFont="1" applyFill="1" applyBorder="1" applyAlignment="1">
      <alignment horizontal="center" vertical="center" wrapText="1"/>
    </xf>
    <xf numFmtId="192" fontId="94" fillId="12" borderId="21" xfId="0" applyNumberFormat="1" applyFont="1" applyFill="1" applyBorder="1" applyAlignment="1">
      <alignment horizontal="center" vertical="center" wrapText="1"/>
    </xf>
    <xf numFmtId="192" fontId="94" fillId="12" borderId="26" xfId="0" applyNumberFormat="1" applyFont="1" applyFill="1" applyBorder="1" applyAlignment="1">
      <alignment horizontal="center" vertical="center" wrapText="1"/>
    </xf>
    <xf numFmtId="192" fontId="94" fillId="12" borderId="29" xfId="0" applyNumberFormat="1" applyFont="1" applyFill="1" applyBorder="1" applyAlignment="1">
      <alignment horizontal="center" vertical="center" wrapText="1"/>
    </xf>
    <xf numFmtId="193" fontId="70" fillId="2" borderId="1" xfId="0" applyNumberFormat="1" applyFont="1" applyFill="1" applyBorder="1" applyAlignment="1">
      <alignment horizontal="center" vertical="center"/>
    </xf>
    <xf numFmtId="0" fontId="94" fillId="2" borderId="0" xfId="0" applyFont="1" applyFill="1" applyBorder="1" applyAlignment="1">
      <alignment horizontal="center" wrapText="1"/>
    </xf>
    <xf numFmtId="191" fontId="77" fillId="10" borderId="4" xfId="0" applyNumberFormat="1" applyFont="1" applyFill="1" applyBorder="1" applyAlignment="1">
      <alignment horizontal="center" vertical="top" wrapText="1"/>
    </xf>
    <xf numFmtId="191" fontId="77" fillId="10" borderId="2" xfId="0" applyNumberFormat="1" applyFont="1" applyFill="1" applyBorder="1" applyAlignment="1">
      <alignment horizontal="center" vertical="top" wrapText="1"/>
    </xf>
    <xf numFmtId="191" fontId="77" fillId="10" borderId="3" xfId="0" applyNumberFormat="1" applyFont="1" applyFill="1" applyBorder="1" applyAlignment="1">
      <alignment horizontal="center" vertical="top" wrapText="1"/>
    </xf>
    <xf numFmtId="191" fontId="77" fillId="10" borderId="1" xfId="0" applyNumberFormat="1" applyFont="1" applyFill="1" applyBorder="1" applyAlignment="1">
      <alignment horizontal="center" vertical="top" wrapText="1"/>
    </xf>
    <xf numFmtId="191" fontId="94" fillId="12" borderId="1" xfId="0" applyNumberFormat="1" applyFont="1" applyFill="1" applyBorder="1" applyAlignment="1">
      <alignment horizontal="center" vertical="center" wrapText="1"/>
    </xf>
    <xf numFmtId="192" fontId="94" fillId="12" borderId="31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5" fillId="2" borderId="5" xfId="0" applyFont="1" applyFill="1" applyBorder="1" applyAlignment="1">
      <alignment horizontal="center" wrapText="1"/>
    </xf>
    <xf numFmtId="0" fontId="75" fillId="2" borderId="6" xfId="0" applyFont="1" applyFill="1" applyBorder="1" applyAlignment="1">
      <alignment horizontal="center" wrapText="1"/>
    </xf>
    <xf numFmtId="191" fontId="77" fillId="12" borderId="5" xfId="0" applyNumberFormat="1" applyFont="1" applyFill="1" applyBorder="1" applyAlignment="1">
      <alignment horizontal="center" vertical="top" wrapText="1"/>
    </xf>
    <xf numFmtId="191" fontId="77" fillId="12" borderId="6" xfId="0" applyNumberFormat="1" applyFont="1" applyFill="1" applyBorder="1" applyAlignment="1">
      <alignment horizontal="center" vertical="top" wrapText="1"/>
    </xf>
    <xf numFmtId="0" fontId="94" fillId="0" borderId="5" xfId="8" applyFont="1" applyBorder="1" applyAlignment="1">
      <alignment horizontal="center" vertical="center" wrapText="1"/>
    </xf>
    <xf numFmtId="0" fontId="94" fillId="0" borderId="6" xfId="8" applyFont="1" applyBorder="1" applyAlignment="1">
      <alignment horizontal="center" vertical="center" wrapText="1"/>
    </xf>
    <xf numFmtId="0" fontId="59" fillId="12" borderId="4" xfId="0" applyFont="1" applyFill="1" applyBorder="1" applyAlignment="1">
      <alignment horizontal="center" vertical="top" wrapText="1"/>
    </xf>
    <xf numFmtId="0" fontId="59" fillId="12" borderId="2" xfId="0" applyFont="1" applyFill="1" applyBorder="1" applyAlignment="1">
      <alignment horizontal="center" vertical="top" wrapText="1"/>
    </xf>
    <xf numFmtId="0" fontId="59" fillId="12" borderId="3" xfId="0" applyFont="1" applyFill="1" applyBorder="1" applyAlignment="1">
      <alignment horizontal="center" vertical="top" wrapText="1"/>
    </xf>
    <xf numFmtId="0" fontId="75" fillId="2" borderId="18" xfId="0" applyFont="1" applyFill="1" applyBorder="1" applyAlignment="1">
      <alignment horizontal="center" vertical="center" wrapText="1"/>
    </xf>
    <xf numFmtId="0" fontId="59" fillId="0" borderId="1" xfId="8" applyFont="1" applyBorder="1" applyAlignment="1">
      <alignment horizontal="center" vertical="center" wrapText="1"/>
    </xf>
    <xf numFmtId="0" fontId="134" fillId="2" borderId="0" xfId="0" applyFont="1" applyFill="1" applyBorder="1" applyAlignment="1">
      <alignment horizontal="center" vertical="center" wrapText="1"/>
    </xf>
    <xf numFmtId="0" fontId="95" fillId="2" borderId="18" xfId="0" applyFont="1" applyFill="1" applyBorder="1" applyAlignment="1">
      <alignment horizontal="left" vertical="center" wrapText="1"/>
    </xf>
    <xf numFmtId="0" fontId="77" fillId="0" borderId="5" xfId="0" applyFont="1" applyBorder="1" applyAlignment="1">
      <alignment horizontal="center" vertical="top" wrapText="1"/>
    </xf>
    <xf numFmtId="0" fontId="77" fillId="0" borderId="7" xfId="0" applyFont="1" applyBorder="1" applyAlignment="1">
      <alignment horizontal="center" vertical="top" wrapText="1"/>
    </xf>
    <xf numFmtId="0" fontId="77" fillId="0" borderId="6" xfId="0" applyFont="1" applyBorder="1" applyAlignment="1">
      <alignment horizontal="center" vertical="top" wrapText="1"/>
    </xf>
    <xf numFmtId="0" fontId="77" fillId="10" borderId="45" xfId="0" applyFont="1" applyFill="1" applyBorder="1" applyAlignment="1">
      <alignment horizontal="center" vertical="center" wrapText="1"/>
    </xf>
    <xf numFmtId="0" fontId="77" fillId="12" borderId="20" xfId="0" applyFont="1" applyFill="1" applyBorder="1" applyAlignment="1">
      <alignment horizontal="center" vertical="center" wrapText="1"/>
    </xf>
    <xf numFmtId="0" fontId="77" fillId="12" borderId="25" xfId="0" applyFont="1" applyFill="1" applyBorder="1" applyAlignment="1">
      <alignment horizontal="center" vertical="center" wrapText="1"/>
    </xf>
    <xf numFmtId="0" fontId="77" fillId="12" borderId="28" xfId="0" applyFont="1" applyFill="1" applyBorder="1" applyAlignment="1">
      <alignment horizontal="center" vertical="center" wrapText="1"/>
    </xf>
    <xf numFmtId="0" fontId="77" fillId="12" borderId="44" xfId="0" applyFont="1" applyFill="1" applyBorder="1" applyAlignment="1">
      <alignment horizontal="center" vertical="center" wrapText="1"/>
    </xf>
    <xf numFmtId="0" fontId="77" fillId="12" borderId="27" xfId="0" applyFont="1" applyFill="1" applyBorder="1" applyAlignment="1">
      <alignment horizontal="center" vertical="center" wrapText="1"/>
    </xf>
    <xf numFmtId="0" fontId="77" fillId="12" borderId="30" xfId="0" applyFont="1" applyFill="1" applyBorder="1" applyAlignment="1">
      <alignment horizontal="center" vertical="center" wrapText="1"/>
    </xf>
    <xf numFmtId="0" fontId="77" fillId="12" borderId="4" xfId="0" applyFont="1" applyFill="1" applyBorder="1" applyAlignment="1">
      <alignment horizontal="center" vertical="center" wrapText="1"/>
    </xf>
    <xf numFmtId="0" fontId="77" fillId="12" borderId="2" xfId="0" applyFont="1" applyFill="1" applyBorder="1" applyAlignment="1">
      <alignment horizontal="center" vertical="center" wrapText="1"/>
    </xf>
    <xf numFmtId="0" fontId="77" fillId="12" borderId="3" xfId="0" applyFont="1" applyFill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top" wrapText="1"/>
    </xf>
    <xf numFmtId="0" fontId="70" fillId="0" borderId="3" xfId="0" applyFont="1" applyBorder="1" applyAlignment="1">
      <alignment horizontal="center" vertical="top" wrapText="1"/>
    </xf>
    <xf numFmtId="0" fontId="70" fillId="0" borderId="2" xfId="0" applyFont="1" applyBorder="1" applyAlignment="1">
      <alignment horizontal="center" vertical="top" wrapText="1"/>
    </xf>
    <xf numFmtId="0" fontId="70" fillId="0" borderId="4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191" fontId="59" fillId="10" borderId="4" xfId="0" applyNumberFormat="1" applyFont="1" applyFill="1" applyBorder="1" applyAlignment="1">
      <alignment horizontal="center" vertical="center" wrapText="1"/>
    </xf>
    <xf numFmtId="191" fontId="59" fillId="10" borderId="2" xfId="0" applyNumberFormat="1" applyFont="1" applyFill="1" applyBorder="1" applyAlignment="1">
      <alignment horizontal="center" vertical="center" wrapText="1"/>
    </xf>
    <xf numFmtId="191" fontId="59" fillId="10" borderId="3" xfId="0" applyNumberFormat="1" applyFont="1" applyFill="1" applyBorder="1" applyAlignment="1">
      <alignment horizontal="center" vertical="center" wrapText="1"/>
    </xf>
    <xf numFmtId="3" fontId="70" fillId="0" borderId="4" xfId="0" applyNumberFormat="1" applyFont="1" applyBorder="1" applyAlignment="1">
      <alignment horizontal="center" vertical="center" wrapText="1"/>
    </xf>
    <xf numFmtId="3" fontId="70" fillId="0" borderId="2" xfId="0" applyNumberFormat="1" applyFont="1" applyBorder="1" applyAlignment="1">
      <alignment horizontal="center" vertical="center" wrapText="1"/>
    </xf>
    <xf numFmtId="3" fontId="70" fillId="0" borderId="3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191" fontId="59" fillId="10" borderId="1" xfId="0" applyNumberFormat="1" applyFont="1" applyFill="1" applyBorder="1" applyAlignment="1">
      <alignment vertical="center"/>
    </xf>
    <xf numFmtId="191" fontId="59" fillId="10" borderId="4" xfId="0" applyNumberFormat="1" applyFont="1" applyFill="1" applyBorder="1" applyAlignment="1">
      <alignment vertical="top" wrapText="1"/>
    </xf>
    <xf numFmtId="191" fontId="59" fillId="10" borderId="2" xfId="0" applyNumberFormat="1" applyFont="1" applyFill="1" applyBorder="1" applyAlignment="1">
      <alignment vertical="top" wrapText="1"/>
    </xf>
    <xf numFmtId="191" fontId="59" fillId="10" borderId="3" xfId="0" applyNumberFormat="1" applyFont="1" applyFill="1" applyBorder="1" applyAlignment="1">
      <alignment vertical="top" wrapText="1"/>
    </xf>
    <xf numFmtId="0" fontId="59" fillId="10" borderId="4" xfId="0" applyFont="1" applyFill="1" applyBorder="1" applyAlignment="1">
      <alignment horizontal="center" vertical="top" wrapText="1"/>
    </xf>
    <xf numFmtId="0" fontId="59" fillId="10" borderId="2" xfId="0" applyFont="1" applyFill="1" applyBorder="1" applyAlignment="1">
      <alignment horizontal="center" vertical="top" wrapText="1"/>
    </xf>
    <xf numFmtId="0" fontId="59" fillId="10" borderId="3" xfId="0" applyFont="1" applyFill="1" applyBorder="1" applyAlignment="1">
      <alignment horizontal="center" vertical="top" wrapText="1"/>
    </xf>
    <xf numFmtId="191" fontId="59" fillId="10" borderId="4" xfId="0" applyNumberFormat="1" applyFont="1" applyFill="1" applyBorder="1" applyAlignment="1">
      <alignment horizontal="center" vertical="top" wrapText="1"/>
    </xf>
    <xf numFmtId="191" fontId="59" fillId="10" borderId="2" xfId="0" applyNumberFormat="1" applyFont="1" applyFill="1" applyBorder="1" applyAlignment="1">
      <alignment horizontal="center" vertical="top" wrapText="1"/>
    </xf>
    <xf numFmtId="191" fontId="59" fillId="10" borderId="3" xfId="0" applyNumberFormat="1" applyFont="1" applyFill="1" applyBorder="1" applyAlignment="1">
      <alignment horizontal="center" vertical="top" wrapText="1"/>
    </xf>
    <xf numFmtId="191" fontId="77" fillId="12" borderId="1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192" fontId="77" fillId="12" borderId="1" xfId="0" applyNumberFormat="1" applyFont="1" applyFill="1" applyBorder="1" applyAlignment="1">
      <alignment horizontal="center" vertical="center" wrapText="1"/>
    </xf>
    <xf numFmtId="196" fontId="77" fillId="12" borderId="1" xfId="0" applyNumberFormat="1" applyFont="1" applyFill="1" applyBorder="1" applyAlignment="1">
      <alignment horizontal="center" vertical="center" wrapText="1"/>
    </xf>
    <xf numFmtId="0" fontId="94" fillId="0" borderId="14" xfId="8" applyFont="1" applyBorder="1" applyAlignment="1">
      <alignment horizontal="center" vertical="center" wrapText="1"/>
    </xf>
    <xf numFmtId="0" fontId="94" fillId="0" borderId="10" xfId="8" applyFont="1" applyBorder="1" applyAlignment="1">
      <alignment horizontal="center" vertical="center" wrapText="1"/>
    </xf>
    <xf numFmtId="191" fontId="59" fillId="0" borderId="14" xfId="8" applyNumberFormat="1" applyFont="1" applyBorder="1" applyAlignment="1">
      <alignment horizontal="center" vertical="center" wrapText="1"/>
    </xf>
    <xf numFmtId="191" fontId="59" fillId="0" borderId="10" xfId="8" applyNumberFormat="1" applyFont="1" applyBorder="1" applyAlignment="1">
      <alignment horizontal="center" vertical="center" wrapText="1"/>
    </xf>
    <xf numFmtId="0" fontId="77" fillId="2" borderId="1" xfId="0" applyFont="1" applyFill="1" applyBorder="1" applyAlignment="1">
      <alignment horizontal="center" vertical="center" wrapText="1"/>
    </xf>
    <xf numFmtId="191" fontId="73" fillId="10" borderId="4" xfId="0" applyNumberFormat="1" applyFont="1" applyFill="1" applyBorder="1" applyAlignment="1">
      <alignment horizontal="center" vertical="top" wrapText="1"/>
    </xf>
    <xf numFmtId="191" fontId="73" fillId="10" borderId="2" xfId="0" applyNumberFormat="1" applyFont="1" applyFill="1" applyBorder="1" applyAlignment="1">
      <alignment horizontal="center" vertical="top" wrapText="1"/>
    </xf>
    <xf numFmtId="191" fontId="73" fillId="10" borderId="3" xfId="0" applyNumberFormat="1" applyFont="1" applyFill="1" applyBorder="1" applyAlignment="1">
      <alignment horizontal="center" vertical="top" wrapText="1"/>
    </xf>
    <xf numFmtId="0" fontId="73" fillId="2" borderId="4" xfId="0" applyFont="1" applyFill="1" applyBorder="1" applyAlignment="1">
      <alignment horizontal="center" vertical="center" wrapText="1"/>
    </xf>
    <xf numFmtId="0" fontId="73" fillId="2" borderId="2" xfId="0" applyFont="1" applyFill="1" applyBorder="1" applyAlignment="1">
      <alignment horizontal="center" vertical="center" wrapText="1"/>
    </xf>
    <xf numFmtId="0" fontId="73" fillId="2" borderId="3" xfId="0" applyFont="1" applyFill="1" applyBorder="1" applyAlignment="1">
      <alignment horizontal="center" vertical="center" wrapText="1"/>
    </xf>
    <xf numFmtId="0" fontId="73" fillId="12" borderId="1" xfId="0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top" wrapText="1"/>
    </xf>
    <xf numFmtId="191" fontId="73" fillId="10" borderId="4" xfId="0" applyNumberFormat="1" applyFont="1" applyFill="1" applyBorder="1" applyAlignment="1">
      <alignment horizontal="center" vertical="center"/>
    </xf>
    <xf numFmtId="191" fontId="73" fillId="10" borderId="2" xfId="0" applyNumberFormat="1" applyFont="1" applyFill="1" applyBorder="1" applyAlignment="1">
      <alignment horizontal="center" vertical="center"/>
    </xf>
    <xf numFmtId="191" fontId="73" fillId="10" borderId="3" xfId="0" applyNumberFormat="1" applyFont="1" applyFill="1" applyBorder="1" applyAlignment="1">
      <alignment horizontal="center" vertical="center"/>
    </xf>
    <xf numFmtId="191" fontId="73" fillId="10" borderId="4" xfId="0" applyNumberFormat="1" applyFont="1" applyFill="1" applyBorder="1" applyAlignment="1">
      <alignment vertical="center" wrapText="1"/>
    </xf>
    <xf numFmtId="191" fontId="73" fillId="10" borderId="2" xfId="0" applyNumberFormat="1" applyFont="1" applyFill="1" applyBorder="1" applyAlignment="1">
      <alignment vertical="center" wrapText="1"/>
    </xf>
    <xf numFmtId="191" fontId="73" fillId="10" borderId="3" xfId="0" applyNumberFormat="1" applyFont="1" applyFill="1" applyBorder="1" applyAlignment="1">
      <alignment vertical="center" wrapText="1"/>
    </xf>
    <xf numFmtId="0" fontId="73" fillId="10" borderId="4" xfId="0" applyFont="1" applyFill="1" applyBorder="1" applyAlignment="1">
      <alignment horizontal="center" vertical="center" wrapText="1"/>
    </xf>
    <xf numFmtId="0" fontId="73" fillId="10" borderId="2" xfId="0" applyFont="1" applyFill="1" applyBorder="1" applyAlignment="1">
      <alignment horizontal="center" vertical="center" wrapText="1"/>
    </xf>
    <xf numFmtId="0" fontId="73" fillId="10" borderId="3" xfId="0" applyFont="1" applyFill="1" applyBorder="1" applyAlignment="1">
      <alignment horizontal="center" vertical="center" wrapText="1"/>
    </xf>
    <xf numFmtId="191" fontId="73" fillId="0" borderId="5" xfId="8" applyNumberFormat="1" applyFont="1" applyBorder="1" applyAlignment="1">
      <alignment horizontal="center" vertical="center" wrapText="1"/>
    </xf>
    <xf numFmtId="191" fontId="73" fillId="0" borderId="6" xfId="8" applyNumberFormat="1" applyFont="1" applyBorder="1" applyAlignment="1">
      <alignment horizontal="center" vertical="center" wrapText="1"/>
    </xf>
    <xf numFmtId="0" fontId="73" fillId="0" borderId="1" xfId="8" applyFont="1" applyBorder="1" applyAlignment="1">
      <alignment horizontal="center" vertical="center" wrapText="1"/>
    </xf>
    <xf numFmtId="194" fontId="73" fillId="2" borderId="0" xfId="0" applyNumberFormat="1" applyFont="1" applyFill="1" applyBorder="1" applyAlignment="1">
      <alignment horizontal="center" vertical="center"/>
    </xf>
    <xf numFmtId="0" fontId="73" fillId="2" borderId="0" xfId="0" applyFont="1" applyFill="1" applyAlignment="1">
      <alignment horizontal="center"/>
    </xf>
    <xf numFmtId="0" fontId="73" fillId="0" borderId="4" xfId="0" applyFont="1" applyBorder="1" applyAlignment="1">
      <alignment horizontal="center" vertical="top" wrapText="1"/>
    </xf>
    <xf numFmtId="0" fontId="73" fillId="0" borderId="2" xfId="0" applyFont="1" applyBorder="1" applyAlignment="1">
      <alignment horizontal="center" vertical="top" wrapText="1"/>
    </xf>
    <xf numFmtId="0" fontId="73" fillId="0" borderId="3" xfId="0" applyFont="1" applyBorder="1" applyAlignment="1">
      <alignment horizontal="center" vertical="top" wrapText="1"/>
    </xf>
    <xf numFmtId="0" fontId="73" fillId="12" borderId="21" xfId="0" applyFont="1" applyFill="1" applyBorder="1" applyAlignment="1">
      <alignment horizontal="center" vertical="center" wrapText="1"/>
    </xf>
    <xf numFmtId="0" fontId="73" fillId="12" borderId="26" xfId="0" applyFont="1" applyFill="1" applyBorder="1" applyAlignment="1">
      <alignment horizontal="center" vertical="center" wrapText="1"/>
    </xf>
    <xf numFmtId="0" fontId="73" fillId="12" borderId="29" xfId="0" applyFont="1" applyFill="1" applyBorder="1" applyAlignment="1">
      <alignment horizontal="center" vertical="center" wrapText="1"/>
    </xf>
    <xf numFmtId="0" fontId="73" fillId="12" borderId="22" xfId="0" applyFont="1" applyFill="1" applyBorder="1" applyAlignment="1">
      <alignment horizontal="center" vertical="center" wrapText="1"/>
    </xf>
    <xf numFmtId="191" fontId="73" fillId="12" borderId="1" xfId="0" applyNumberFormat="1" applyFont="1" applyFill="1" applyBorder="1" applyAlignment="1">
      <alignment horizontal="center" vertical="center" wrapText="1"/>
    </xf>
    <xf numFmtId="190" fontId="73" fillId="12" borderId="31" xfId="0" applyNumberFormat="1" applyFont="1" applyFill="1" applyBorder="1" applyAlignment="1">
      <alignment horizontal="center" vertical="center" wrapText="1"/>
    </xf>
    <xf numFmtId="190" fontId="73" fillId="12" borderId="26" xfId="0" applyNumberFormat="1" applyFont="1" applyFill="1" applyBorder="1" applyAlignment="1">
      <alignment horizontal="center" vertical="center" wrapText="1"/>
    </xf>
    <xf numFmtId="190" fontId="73" fillId="12" borderId="29" xfId="0" applyNumberFormat="1" applyFont="1" applyFill="1" applyBorder="1" applyAlignment="1">
      <alignment horizontal="center" vertical="center" wrapText="1"/>
    </xf>
    <xf numFmtId="190" fontId="73" fillId="12" borderId="21" xfId="0" applyNumberFormat="1" applyFont="1" applyFill="1" applyBorder="1" applyAlignment="1">
      <alignment horizontal="center" vertical="center" wrapText="1"/>
    </xf>
    <xf numFmtId="0" fontId="73" fillId="12" borderId="33" xfId="0" applyFont="1" applyFill="1" applyBorder="1" applyAlignment="1">
      <alignment horizontal="center" vertical="center" wrapText="1"/>
    </xf>
    <xf numFmtId="0" fontId="73" fillId="12" borderId="34" xfId="0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 wrapText="1"/>
    </xf>
    <xf numFmtId="191" fontId="77" fillId="10" borderId="4" xfId="0" applyNumberFormat="1" applyFont="1" applyFill="1" applyBorder="1" applyAlignment="1">
      <alignment vertical="center" wrapText="1"/>
    </xf>
    <xf numFmtId="191" fontId="77" fillId="10" borderId="2" xfId="0" applyNumberFormat="1" applyFont="1" applyFill="1" applyBorder="1" applyAlignment="1">
      <alignment vertical="center" wrapText="1"/>
    </xf>
    <xf numFmtId="0" fontId="72" fillId="2" borderId="0" xfId="0" applyFont="1" applyFill="1" applyAlignment="1">
      <alignment horizontal="center" vertical="top"/>
    </xf>
    <xf numFmtId="0" fontId="72" fillId="0" borderId="1" xfId="0" applyFont="1" applyBorder="1" applyAlignment="1">
      <alignment horizontal="center" vertical="center" wrapText="1"/>
    </xf>
    <xf numFmtId="194" fontId="59" fillId="2" borderId="0" xfId="0" applyNumberFormat="1" applyFont="1" applyFill="1" applyBorder="1" applyAlignment="1">
      <alignment horizontal="center" vertical="center"/>
    </xf>
    <xf numFmtId="0" fontId="9" fillId="0" borderId="0" xfId="8" applyFont="1" applyAlignment="1">
      <alignment horizontal="center" vertical="top"/>
    </xf>
    <xf numFmtId="191" fontId="11" fillId="2" borderId="4" xfId="8" applyNumberFormat="1" applyFont="1" applyFill="1" applyBorder="1" applyAlignment="1">
      <alignment horizontal="center" vertical="top" wrapText="1"/>
    </xf>
    <xf numFmtId="191" fontId="11" fillId="2" borderId="2" xfId="8" applyNumberFormat="1" applyFont="1" applyFill="1" applyBorder="1" applyAlignment="1">
      <alignment horizontal="center" vertical="top" wrapText="1"/>
    </xf>
    <xf numFmtId="188" fontId="11" fillId="2" borderId="4" xfId="9" applyNumberFormat="1" applyFont="1" applyFill="1" applyBorder="1" applyAlignment="1">
      <alignment horizontal="center" vertical="top" wrapText="1"/>
    </xf>
    <xf numFmtId="188" fontId="11" fillId="2" borderId="2" xfId="9" applyNumberFormat="1" applyFont="1" applyFill="1" applyBorder="1" applyAlignment="1">
      <alignment horizontal="center" vertical="top" wrapText="1"/>
    </xf>
    <xf numFmtId="0" fontId="11" fillId="2" borderId="4" xfId="8" applyFont="1" applyFill="1" applyBorder="1" applyAlignment="1">
      <alignment horizontal="center" vertical="top" wrapText="1"/>
    </xf>
    <xf numFmtId="0" fontId="11" fillId="2" borderId="2" xfId="8" applyFont="1" applyFill="1" applyBorder="1" applyAlignment="1">
      <alignment horizontal="center" vertical="top" wrapText="1"/>
    </xf>
    <xf numFmtId="0" fontId="10" fillId="0" borderId="5" xfId="8" applyFont="1" applyBorder="1" applyAlignment="1">
      <alignment horizontal="center" vertical="top" wrapText="1"/>
    </xf>
    <xf numFmtId="0" fontId="10" fillId="0" borderId="7" xfId="8" applyFont="1" applyBorder="1" applyAlignment="1">
      <alignment horizontal="center" vertical="top" wrapText="1"/>
    </xf>
    <xf numFmtId="0" fontId="10" fillId="0" borderId="6" xfId="8" applyFont="1" applyBorder="1" applyAlignment="1">
      <alignment horizontal="center" vertical="top" wrapText="1"/>
    </xf>
    <xf numFmtId="0" fontId="102" fillId="0" borderId="5" xfId="0" applyFont="1" applyBorder="1" applyAlignment="1">
      <alignment horizontal="center" vertical="top" wrapText="1"/>
    </xf>
    <xf numFmtId="0" fontId="102" fillId="0" borderId="7" xfId="0" applyFont="1" applyBorder="1" applyAlignment="1">
      <alignment horizontal="center" vertical="top" wrapText="1"/>
    </xf>
    <xf numFmtId="0" fontId="102" fillId="0" borderId="6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1" fontId="95" fillId="0" borderId="4" xfId="0" applyNumberFormat="1" applyFont="1" applyBorder="1" applyAlignment="1">
      <alignment horizontal="center" vertical="center" wrapText="1"/>
    </xf>
    <xf numFmtId="1" fontId="95" fillId="0" borderId="2" xfId="0" applyNumberFormat="1" applyFont="1" applyBorder="1" applyAlignment="1">
      <alignment horizontal="center" vertical="center" wrapText="1"/>
    </xf>
    <xf numFmtId="1" fontId="95" fillId="0" borderId="3" xfId="0" applyNumberFormat="1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0" fontId="95" fillId="0" borderId="2" xfId="0" applyFont="1" applyBorder="1" applyAlignment="1">
      <alignment horizontal="center" vertical="center" wrapText="1"/>
    </xf>
    <xf numFmtId="0" fontId="95" fillId="0" borderId="3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191" fontId="95" fillId="0" borderId="13" xfId="0" applyNumberFormat="1" applyFont="1" applyBorder="1" applyAlignment="1">
      <alignment horizontal="center" vertical="center" wrapText="1"/>
    </xf>
    <xf numFmtId="191" fontId="95" fillId="0" borderId="8" xfId="0" applyNumberFormat="1" applyFont="1" applyBorder="1" applyAlignment="1">
      <alignment horizontal="center" vertical="center" wrapText="1"/>
    </xf>
    <xf numFmtId="188" fontId="95" fillId="0" borderId="8" xfId="3" applyNumberFormat="1" applyFont="1" applyFill="1" applyBorder="1" applyAlignment="1">
      <alignment horizontal="center" vertical="center" wrapText="1"/>
    </xf>
    <xf numFmtId="188" fontId="95" fillId="0" borderId="9" xfId="3" applyNumberFormat="1" applyFont="1" applyFill="1" applyBorder="1" applyAlignment="1">
      <alignment horizontal="center" vertical="center" wrapText="1"/>
    </xf>
    <xf numFmtId="188" fontId="95" fillId="0" borderId="3" xfId="3" applyNumberFormat="1" applyFont="1" applyFill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top" wrapText="1"/>
    </xf>
    <xf numFmtId="0" fontId="95" fillId="0" borderId="2" xfId="0" applyFont="1" applyBorder="1" applyAlignment="1">
      <alignment horizontal="center" vertical="top" wrapText="1"/>
    </xf>
    <xf numFmtId="0" fontId="95" fillId="0" borderId="3" xfId="0" applyFont="1" applyBorder="1" applyAlignment="1">
      <alignment horizontal="center" vertical="top" wrapText="1"/>
    </xf>
    <xf numFmtId="0" fontId="72" fillId="0" borderId="4" xfId="0" applyFont="1" applyBorder="1" applyAlignment="1">
      <alignment vertical="top" wrapText="1"/>
    </xf>
    <xf numFmtId="0" fontId="72" fillId="0" borderId="2" xfId="0" applyFont="1" applyBorder="1" applyAlignment="1">
      <alignment vertical="top" wrapText="1"/>
    </xf>
    <xf numFmtId="0" fontId="72" fillId="0" borderId="3" xfId="0" applyFont="1" applyBorder="1" applyAlignment="1">
      <alignment vertical="top" wrapText="1"/>
    </xf>
    <xf numFmtId="1" fontId="82" fillId="0" borderId="1" xfId="0" applyNumberFormat="1" applyFont="1" applyBorder="1" applyAlignment="1">
      <alignment horizontal="center" vertical="center" wrapText="1"/>
    </xf>
    <xf numFmtId="0" fontId="82" fillId="0" borderId="4" xfId="0" applyFont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75" fillId="0" borderId="4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191" fontId="82" fillId="0" borderId="13" xfId="0" applyNumberFormat="1" applyFont="1" applyBorder="1" applyAlignment="1">
      <alignment horizontal="center" vertical="center" wrapText="1"/>
    </xf>
    <xf numFmtId="191" fontId="82" fillId="0" borderId="8" xfId="0" applyNumberFormat="1" applyFont="1" applyBorder="1" applyAlignment="1">
      <alignment horizontal="center" vertical="center" wrapText="1"/>
    </xf>
    <xf numFmtId="188" fontId="82" fillId="0" borderId="13" xfId="3" applyNumberFormat="1" applyFont="1" applyFill="1" applyBorder="1" applyAlignment="1">
      <alignment horizontal="center" vertical="center" wrapText="1"/>
    </xf>
    <xf numFmtId="188" fontId="82" fillId="0" borderId="8" xfId="3" applyNumberFormat="1" applyFont="1" applyFill="1" applyBorder="1" applyAlignment="1">
      <alignment horizontal="center" vertical="center" wrapText="1"/>
    </xf>
    <xf numFmtId="0" fontId="98" fillId="0" borderId="5" xfId="0" applyFont="1" applyBorder="1" applyAlignment="1">
      <alignment horizontal="center" vertical="top" wrapText="1"/>
    </xf>
    <xf numFmtId="0" fontId="98" fillId="0" borderId="7" xfId="0" applyFont="1" applyBorder="1" applyAlignment="1">
      <alignment horizontal="center" vertical="top" wrapText="1"/>
    </xf>
    <xf numFmtId="0" fontId="98" fillId="0" borderId="6" xfId="0" applyFont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top" wrapText="1"/>
    </xf>
    <xf numFmtId="0" fontId="95" fillId="0" borderId="1" xfId="0" applyFont="1" applyBorder="1" applyAlignment="1">
      <alignment horizontal="center"/>
    </xf>
    <xf numFmtId="0" fontId="82" fillId="0" borderId="1" xfId="0" applyFont="1" applyBorder="1" applyAlignment="1">
      <alignment horizontal="center"/>
    </xf>
    <xf numFmtId="0" fontId="82" fillId="0" borderId="1" xfId="0" applyFont="1" applyBorder="1" applyAlignment="1">
      <alignment horizontal="center" vertical="top"/>
    </xf>
    <xf numFmtId="0" fontId="80" fillId="0" borderId="0" xfId="0" applyFont="1" applyAlignment="1">
      <alignment horizontal="center"/>
    </xf>
    <xf numFmtId="0" fontId="77" fillId="0" borderId="0" xfId="0" applyFont="1" applyAlignment="1">
      <alignment horizontal="left" vertical="top" readingOrder="1"/>
    </xf>
    <xf numFmtId="1" fontId="70" fillId="0" borderId="4" xfId="0" applyNumberFormat="1" applyFont="1" applyBorder="1" applyAlignment="1">
      <alignment horizontal="center" vertical="center" wrapText="1"/>
    </xf>
    <xf numFmtId="1" fontId="70" fillId="0" borderId="2" xfId="0" applyNumberFormat="1" applyFont="1" applyBorder="1" applyAlignment="1">
      <alignment horizontal="center" vertical="center" wrapText="1"/>
    </xf>
    <xf numFmtId="1" fontId="70" fillId="0" borderId="3" xfId="0" applyNumberFormat="1" applyFont="1" applyBorder="1" applyAlignment="1">
      <alignment horizontal="center" vertical="center" wrapText="1"/>
    </xf>
    <xf numFmtId="0" fontId="104" fillId="0" borderId="5" xfId="0" applyFont="1" applyBorder="1" applyAlignment="1">
      <alignment horizontal="center" vertical="top" wrapText="1"/>
    </xf>
    <xf numFmtId="0" fontId="104" fillId="0" borderId="7" xfId="0" applyFont="1" applyBorder="1" applyAlignment="1">
      <alignment horizontal="center" vertical="top" wrapText="1"/>
    </xf>
    <xf numFmtId="0" fontId="104" fillId="0" borderId="6" xfId="0" applyFont="1" applyBorder="1" applyAlignment="1">
      <alignment horizontal="center" vertical="top" wrapText="1"/>
    </xf>
    <xf numFmtId="188" fontId="95" fillId="0" borderId="4" xfId="3" applyNumberFormat="1" applyFont="1" applyFill="1" applyBorder="1" applyAlignment="1">
      <alignment horizontal="center" vertical="center" wrapText="1"/>
    </xf>
    <xf numFmtId="188" fontId="95" fillId="0" borderId="2" xfId="3" applyNumberFormat="1" applyFont="1" applyFill="1" applyBorder="1" applyAlignment="1">
      <alignment horizontal="center" vertical="center" wrapText="1"/>
    </xf>
    <xf numFmtId="191" fontId="70" fillId="0" borderId="13" xfId="0" applyNumberFormat="1" applyFont="1" applyBorder="1" applyAlignment="1">
      <alignment horizontal="center" vertical="center" wrapText="1"/>
    </xf>
    <xf numFmtId="191" fontId="70" fillId="0" borderId="8" xfId="0" applyNumberFormat="1" applyFont="1" applyBorder="1" applyAlignment="1">
      <alignment horizontal="center" vertical="center" wrapText="1"/>
    </xf>
    <xf numFmtId="190" fontId="70" fillId="0" borderId="4" xfId="3" applyNumberFormat="1" applyFont="1" applyFill="1" applyBorder="1" applyAlignment="1">
      <alignment horizontal="center" vertical="center" wrapText="1"/>
    </xf>
    <xf numFmtId="190" fontId="70" fillId="0" borderId="2" xfId="3" applyNumberFormat="1" applyFont="1" applyFill="1" applyBorder="1" applyAlignment="1">
      <alignment horizontal="center" vertical="center" wrapText="1"/>
    </xf>
    <xf numFmtId="190" fontId="70" fillId="0" borderId="3" xfId="3" applyNumberFormat="1" applyFont="1" applyFill="1" applyBorder="1" applyAlignment="1">
      <alignment horizontal="center" vertical="center" wrapText="1"/>
    </xf>
    <xf numFmtId="0" fontId="170" fillId="0" borderId="0" xfId="0" applyFont="1" applyAlignment="1">
      <alignment horizontal="left" vertical="top"/>
    </xf>
    <xf numFmtId="0" fontId="171" fillId="2" borderId="0" xfId="0" applyFont="1" applyFill="1" applyAlignment="1">
      <alignment horizontal="center"/>
    </xf>
    <xf numFmtId="192" fontId="171" fillId="12" borderId="31" xfId="0" applyNumberFormat="1" applyFont="1" applyFill="1" applyBorder="1" applyAlignment="1">
      <alignment horizontal="center" vertical="center" wrapText="1"/>
    </xf>
    <xf numFmtId="192" fontId="171" fillId="12" borderId="26" xfId="0" applyNumberFormat="1" applyFont="1" applyFill="1" applyBorder="1" applyAlignment="1">
      <alignment horizontal="center" vertical="center" wrapText="1"/>
    </xf>
    <xf numFmtId="192" fontId="171" fillId="12" borderId="29" xfId="0" applyNumberFormat="1" applyFont="1" applyFill="1" applyBorder="1" applyAlignment="1">
      <alignment horizontal="center" vertical="center" wrapText="1"/>
    </xf>
    <xf numFmtId="191" fontId="171" fillId="12" borderId="1" xfId="0" applyNumberFormat="1" applyFont="1" applyFill="1" applyBorder="1" applyAlignment="1">
      <alignment horizontal="center" vertical="center" wrapText="1"/>
    </xf>
    <xf numFmtId="0" fontId="171" fillId="12" borderId="22" xfId="0" applyFont="1" applyFill="1" applyBorder="1" applyAlignment="1">
      <alignment horizontal="center" vertical="center" wrapText="1"/>
    </xf>
    <xf numFmtId="0" fontId="171" fillId="12" borderId="33" xfId="0" applyFont="1" applyFill="1" applyBorder="1" applyAlignment="1">
      <alignment horizontal="center" vertical="center" wrapText="1"/>
    </xf>
    <xf numFmtId="0" fontId="171" fillId="12" borderId="34" xfId="0" applyFont="1" applyFill="1" applyBorder="1" applyAlignment="1">
      <alignment horizontal="center" vertical="center" wrapText="1"/>
    </xf>
    <xf numFmtId="0" fontId="171" fillId="0" borderId="4" xfId="0" applyFont="1" applyBorder="1" applyAlignment="1">
      <alignment horizontal="center" vertical="top" wrapText="1"/>
    </xf>
    <xf numFmtId="0" fontId="171" fillId="0" borderId="2" xfId="0" applyFont="1" applyBorder="1" applyAlignment="1">
      <alignment horizontal="center" vertical="top" wrapText="1"/>
    </xf>
    <xf numFmtId="0" fontId="171" fillId="0" borderId="3" xfId="0" applyFont="1" applyBorder="1" applyAlignment="1">
      <alignment horizontal="center" vertical="top" wrapText="1"/>
    </xf>
    <xf numFmtId="0" fontId="171" fillId="12" borderId="21" xfId="0" applyFont="1" applyFill="1" applyBorder="1" applyAlignment="1">
      <alignment horizontal="center" vertical="center" wrapText="1"/>
    </xf>
    <xf numFmtId="0" fontId="171" fillId="12" borderId="26" xfId="0" applyFont="1" applyFill="1" applyBorder="1" applyAlignment="1">
      <alignment horizontal="center" vertical="center" wrapText="1"/>
    </xf>
    <xf numFmtId="0" fontId="171" fillId="12" borderId="29" xfId="0" applyFont="1" applyFill="1" applyBorder="1" applyAlignment="1">
      <alignment horizontal="center" vertical="center" wrapText="1"/>
    </xf>
    <xf numFmtId="0" fontId="171" fillId="2" borderId="4" xfId="0" applyFont="1" applyFill="1" applyBorder="1" applyAlignment="1">
      <alignment horizontal="center" vertical="center" wrapText="1"/>
    </xf>
    <xf numFmtId="0" fontId="171" fillId="2" borderId="2" xfId="0" applyFont="1" applyFill="1" applyBorder="1" applyAlignment="1">
      <alignment horizontal="center" vertical="center" wrapText="1"/>
    </xf>
    <xf numFmtId="0" fontId="171" fillId="2" borderId="3" xfId="0" applyFont="1" applyFill="1" applyBorder="1" applyAlignment="1">
      <alignment horizontal="center" vertical="center" wrapText="1"/>
    </xf>
    <xf numFmtId="192" fontId="171" fillId="12" borderId="21" xfId="0" applyNumberFormat="1" applyFont="1" applyFill="1" applyBorder="1" applyAlignment="1">
      <alignment horizontal="center" vertical="center" wrapText="1"/>
    </xf>
    <xf numFmtId="0" fontId="171" fillId="0" borderId="5" xfId="0" applyFont="1" applyBorder="1" applyAlignment="1">
      <alignment horizontal="center" vertical="top" wrapText="1"/>
    </xf>
    <xf numFmtId="0" fontId="171" fillId="0" borderId="7" xfId="0" applyFont="1" applyBorder="1" applyAlignment="1">
      <alignment horizontal="center" vertical="top" wrapText="1"/>
    </xf>
    <xf numFmtId="0" fontId="171" fillId="0" borderId="23" xfId="0" applyFont="1" applyBorder="1" applyAlignment="1">
      <alignment horizontal="center" vertical="top" wrapText="1"/>
    </xf>
    <xf numFmtId="191" fontId="171" fillId="10" borderId="1" xfId="0" applyNumberFormat="1" applyFont="1" applyFill="1" applyBorder="1" applyAlignment="1">
      <alignment horizontal="center" vertical="center"/>
    </xf>
    <xf numFmtId="191" fontId="171" fillId="10" borderId="4" xfId="0" applyNumberFormat="1" applyFont="1" applyFill="1" applyBorder="1" applyAlignment="1">
      <alignment vertical="center" wrapText="1"/>
    </xf>
    <xf numFmtId="191" fontId="171" fillId="10" borderId="2" xfId="0" applyNumberFormat="1" applyFont="1" applyFill="1" applyBorder="1" applyAlignment="1">
      <alignment vertical="center" wrapText="1"/>
    </xf>
    <xf numFmtId="191" fontId="171" fillId="10" borderId="3" xfId="0" applyNumberFormat="1" applyFont="1" applyFill="1" applyBorder="1" applyAlignment="1">
      <alignment vertical="center" wrapText="1"/>
    </xf>
    <xf numFmtId="191" fontId="171" fillId="10" borderId="4" xfId="0" applyNumberFormat="1" applyFont="1" applyFill="1" applyBorder="1" applyAlignment="1">
      <alignment horizontal="center" vertical="center" wrapText="1"/>
    </xf>
    <xf numFmtId="191" fontId="171" fillId="10" borderId="2" xfId="0" applyNumberFormat="1" applyFont="1" applyFill="1" applyBorder="1" applyAlignment="1">
      <alignment horizontal="center" vertical="center" wrapText="1"/>
    </xf>
    <xf numFmtId="191" fontId="171" fillId="10" borderId="3" xfId="0" applyNumberFormat="1" applyFont="1" applyFill="1" applyBorder="1" applyAlignment="1">
      <alignment horizontal="center" vertical="center" wrapText="1"/>
    </xf>
    <xf numFmtId="191" fontId="171" fillId="10" borderId="1" xfId="0" applyNumberFormat="1" applyFont="1" applyFill="1" applyBorder="1" applyAlignment="1">
      <alignment horizontal="center" vertical="center" wrapText="1"/>
    </xf>
    <xf numFmtId="0" fontId="171" fillId="10" borderId="1" xfId="0" applyFont="1" applyFill="1" applyBorder="1" applyAlignment="1">
      <alignment horizontal="center" vertical="center" wrapText="1"/>
    </xf>
    <xf numFmtId="191" fontId="43" fillId="10" borderId="4" xfId="0" applyNumberFormat="1" applyFont="1" applyFill="1" applyBorder="1" applyAlignment="1">
      <alignment horizontal="center" vertical="top" wrapText="1"/>
    </xf>
    <xf numFmtId="191" fontId="43" fillId="10" borderId="2" xfId="0" applyNumberFormat="1" applyFont="1" applyFill="1" applyBorder="1" applyAlignment="1">
      <alignment horizontal="center" vertical="top" wrapText="1"/>
    </xf>
    <xf numFmtId="191" fontId="43" fillId="10" borderId="3" xfId="0" applyNumberFormat="1" applyFont="1" applyFill="1" applyBorder="1" applyAlignment="1">
      <alignment horizontal="center" vertical="top" wrapText="1"/>
    </xf>
    <xf numFmtId="0" fontId="43" fillId="2" borderId="4" xfId="0" applyFont="1" applyFill="1" applyBorder="1" applyAlignment="1">
      <alignment horizontal="center" vertical="top" wrapText="1"/>
    </xf>
    <xf numFmtId="0" fontId="43" fillId="2" borderId="2" xfId="0" applyFont="1" applyFill="1" applyBorder="1" applyAlignment="1">
      <alignment horizontal="center" vertical="top" wrapText="1"/>
    </xf>
    <xf numFmtId="0" fontId="43" fillId="2" borderId="3" xfId="0" applyFont="1" applyFill="1" applyBorder="1" applyAlignment="1">
      <alignment horizontal="center" vertical="top" wrapText="1"/>
    </xf>
    <xf numFmtId="191" fontId="77" fillId="10" borderId="1" xfId="0" applyNumberFormat="1" applyFont="1" applyFill="1" applyBorder="1" applyAlignment="1">
      <alignment horizontal="center" vertical="top"/>
    </xf>
    <xf numFmtId="0" fontId="43" fillId="10" borderId="1" xfId="0" applyFont="1" applyFill="1" applyBorder="1" applyAlignment="1">
      <alignment horizontal="center" vertical="top" wrapText="1"/>
    </xf>
    <xf numFmtId="191" fontId="43" fillId="10" borderId="1" xfId="0" applyNumberFormat="1" applyFont="1" applyFill="1" applyBorder="1" applyAlignment="1">
      <alignment horizontal="center" vertical="top" wrapText="1"/>
    </xf>
    <xf numFmtId="0" fontId="127" fillId="12" borderId="21" xfId="0" applyFont="1" applyFill="1" applyBorder="1" applyAlignment="1">
      <alignment horizontal="center" vertical="top" wrapText="1"/>
    </xf>
    <xf numFmtId="0" fontId="127" fillId="12" borderId="26" xfId="0" applyFont="1" applyFill="1" applyBorder="1" applyAlignment="1">
      <alignment horizontal="center" vertical="top" wrapText="1"/>
    </xf>
    <xf numFmtId="0" fontId="127" fillId="12" borderId="29" xfId="0" applyFont="1" applyFill="1" applyBorder="1" applyAlignment="1">
      <alignment horizontal="center" vertical="top" wrapText="1"/>
    </xf>
    <xf numFmtId="0" fontId="77" fillId="12" borderId="25" xfId="0" applyFont="1" applyFill="1" applyBorder="1" applyAlignment="1">
      <alignment horizontal="center" vertical="top" wrapText="1"/>
    </xf>
    <xf numFmtId="0" fontId="77" fillId="12" borderId="28" xfId="0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191" fontId="27" fillId="10" borderId="1" xfId="0" applyNumberFormat="1" applyFont="1" applyFill="1" applyBorder="1" applyAlignment="1">
      <alignment horizontal="center" vertical="center" wrapText="1"/>
    </xf>
    <xf numFmtId="191" fontId="27" fillId="10" borderId="4" xfId="0" applyNumberFormat="1" applyFont="1" applyFill="1" applyBorder="1" applyAlignment="1">
      <alignment horizontal="center" vertical="center" wrapText="1"/>
    </xf>
    <xf numFmtId="191" fontId="27" fillId="10" borderId="2" xfId="0" applyNumberFormat="1" applyFont="1" applyFill="1" applyBorder="1" applyAlignment="1">
      <alignment horizontal="center" vertical="center" wrapText="1"/>
    </xf>
    <xf numFmtId="191" fontId="27" fillId="10" borderId="3" xfId="0" applyNumberFormat="1" applyFont="1" applyFill="1" applyBorder="1" applyAlignment="1">
      <alignment horizontal="center" vertical="center" wrapText="1"/>
    </xf>
    <xf numFmtId="191" fontId="9" fillId="12" borderId="22" xfId="0" applyNumberFormat="1" applyFont="1" applyFill="1" applyBorder="1" applyAlignment="1">
      <alignment horizontal="center" vertical="top" wrapText="1"/>
    </xf>
    <xf numFmtId="191" fontId="9" fillId="12" borderId="31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192" fontId="9" fillId="12" borderId="21" xfId="0" applyNumberFormat="1" applyFont="1" applyFill="1" applyBorder="1" applyAlignment="1">
      <alignment horizontal="center" vertical="top" wrapText="1"/>
    </xf>
    <xf numFmtId="192" fontId="9" fillId="12" borderId="26" xfId="0" applyNumberFormat="1" applyFont="1" applyFill="1" applyBorder="1" applyAlignment="1">
      <alignment horizontal="center" vertical="top" wrapText="1"/>
    </xf>
    <xf numFmtId="192" fontId="9" fillId="12" borderId="29" xfId="0" applyNumberFormat="1" applyFont="1" applyFill="1" applyBorder="1" applyAlignment="1">
      <alignment horizontal="center" vertical="top" wrapText="1"/>
    </xf>
    <xf numFmtId="191" fontId="27" fillId="10" borderId="1" xfId="0" applyNumberFormat="1" applyFont="1" applyFill="1" applyBorder="1" applyAlignment="1">
      <alignment horizontal="center" vertical="center"/>
    </xf>
    <xf numFmtId="191" fontId="62" fillId="10" borderId="4" xfId="0" applyNumberFormat="1" applyFont="1" applyFill="1" applyBorder="1" applyAlignment="1">
      <alignment horizontal="center" vertical="top" wrapText="1"/>
    </xf>
    <xf numFmtId="191" fontId="62" fillId="10" borderId="2" xfId="0" applyNumberFormat="1" applyFont="1" applyFill="1" applyBorder="1" applyAlignment="1">
      <alignment horizontal="center" vertical="top" wrapText="1"/>
    </xf>
    <xf numFmtId="191" fontId="62" fillId="10" borderId="3" xfId="0" applyNumberFormat="1" applyFont="1" applyFill="1" applyBorder="1" applyAlignment="1">
      <alignment horizontal="center" vertical="top" wrapText="1"/>
    </xf>
    <xf numFmtId="0" fontId="62" fillId="2" borderId="4" xfId="0" applyFont="1" applyFill="1" applyBorder="1" applyAlignment="1">
      <alignment horizontal="center" vertical="top" wrapText="1"/>
    </xf>
    <xf numFmtId="0" fontId="62" fillId="2" borderId="2" xfId="0" applyFont="1" applyFill="1" applyBorder="1" applyAlignment="1">
      <alignment horizontal="center" vertical="top" wrapText="1"/>
    </xf>
    <xf numFmtId="0" fontId="62" fillId="2" borderId="3" xfId="0" applyFont="1" applyFill="1" applyBorder="1" applyAlignment="1">
      <alignment horizontal="center" vertical="top" wrapText="1"/>
    </xf>
    <xf numFmtId="0" fontId="62" fillId="0" borderId="1" xfId="0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vertical="top" wrapText="1"/>
    </xf>
    <xf numFmtId="0" fontId="62" fillId="10" borderId="6" xfId="0" applyFont="1" applyFill="1" applyBorder="1" applyAlignment="1">
      <alignment horizontal="center" vertical="top" wrapText="1"/>
    </xf>
    <xf numFmtId="0" fontId="62" fillId="10" borderId="1" xfId="0" applyFont="1" applyFill="1" applyBorder="1" applyAlignment="1">
      <alignment horizontal="center" vertical="top" wrapText="1"/>
    </xf>
    <xf numFmtId="191" fontId="62" fillId="10" borderId="1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 horizontal="left" vertical="top" wrapText="1"/>
    </xf>
    <xf numFmtId="0" fontId="68" fillId="0" borderId="0" xfId="0" applyFont="1" applyAlignment="1">
      <alignment horizontal="center" vertical="center" wrapText="1"/>
    </xf>
    <xf numFmtId="191" fontId="62" fillId="12" borderId="22" xfId="0" applyNumberFormat="1" applyFont="1" applyFill="1" applyBorder="1" applyAlignment="1">
      <alignment horizontal="center" vertical="top" wrapText="1"/>
    </xf>
    <xf numFmtId="191" fontId="62" fillId="12" borderId="31" xfId="0" applyNumberFormat="1" applyFont="1" applyFill="1" applyBorder="1" applyAlignment="1">
      <alignment horizontal="center" vertical="top" wrapText="1"/>
    </xf>
    <xf numFmtId="192" fontId="62" fillId="12" borderId="21" xfId="0" applyNumberFormat="1" applyFont="1" applyFill="1" applyBorder="1" applyAlignment="1">
      <alignment horizontal="center" vertical="top" wrapText="1"/>
    </xf>
    <xf numFmtId="192" fontId="62" fillId="12" borderId="26" xfId="0" applyNumberFormat="1" applyFont="1" applyFill="1" applyBorder="1" applyAlignment="1">
      <alignment horizontal="center" vertical="top" wrapText="1"/>
    </xf>
    <xf numFmtId="192" fontId="62" fillId="12" borderId="29" xfId="0" applyNumberFormat="1" applyFont="1" applyFill="1" applyBorder="1" applyAlignment="1">
      <alignment horizontal="center" vertical="top" wrapText="1"/>
    </xf>
    <xf numFmtId="0" fontId="58" fillId="0" borderId="4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118" fillId="0" borderId="0" xfId="0" applyFont="1" applyAlignment="1">
      <alignment horizontal="center" vertical="top"/>
    </xf>
    <xf numFmtId="191" fontId="62" fillId="10" borderId="1" xfId="0" applyNumberFormat="1" applyFont="1" applyFill="1" applyBorder="1" applyAlignment="1">
      <alignment horizontal="center" vertical="center" wrapText="1"/>
    </xf>
    <xf numFmtId="191" fontId="62" fillId="10" borderId="4" xfId="0" applyNumberFormat="1" applyFont="1" applyFill="1" applyBorder="1" applyAlignment="1">
      <alignment horizontal="center" vertical="center" wrapText="1"/>
    </xf>
    <xf numFmtId="191" fontId="62" fillId="10" borderId="2" xfId="0" applyNumberFormat="1" applyFont="1" applyFill="1" applyBorder="1" applyAlignment="1">
      <alignment horizontal="center" vertical="center" wrapText="1"/>
    </xf>
    <xf numFmtId="191" fontId="62" fillId="10" borderId="3" xfId="0" applyNumberFormat="1" applyFont="1" applyFill="1" applyBorder="1" applyAlignment="1">
      <alignment horizontal="center" vertical="center" wrapText="1"/>
    </xf>
    <xf numFmtId="0" fontId="62" fillId="2" borderId="4" xfId="0" applyFont="1" applyFill="1" applyBorder="1" applyAlignment="1">
      <alignment horizontal="center" vertical="center" wrapText="1"/>
    </xf>
    <xf numFmtId="0" fontId="62" fillId="2" borderId="2" xfId="0" applyFont="1" applyFill="1" applyBorder="1" applyAlignment="1">
      <alignment horizontal="center" vertical="center" wrapText="1"/>
    </xf>
    <xf numFmtId="0" fontId="62" fillId="2" borderId="3" xfId="0" applyFont="1" applyFill="1" applyBorder="1" applyAlignment="1">
      <alignment horizontal="center" vertical="center" wrapText="1"/>
    </xf>
    <xf numFmtId="0" fontId="62" fillId="10" borderId="1" xfId="0" applyFont="1" applyFill="1" applyBorder="1" applyAlignment="1">
      <alignment horizontal="center" vertical="center" wrapText="1"/>
    </xf>
    <xf numFmtId="191" fontId="59" fillId="12" borderId="22" xfId="0" applyNumberFormat="1" applyFont="1" applyFill="1" applyBorder="1" applyAlignment="1">
      <alignment horizontal="center" vertical="top" wrapText="1"/>
    </xf>
    <xf numFmtId="191" fontId="59" fillId="12" borderId="31" xfId="0" applyNumberFormat="1" applyFont="1" applyFill="1" applyBorder="1" applyAlignment="1">
      <alignment horizontal="center" vertical="top" wrapText="1"/>
    </xf>
    <xf numFmtId="192" fontId="59" fillId="12" borderId="21" xfId="0" applyNumberFormat="1" applyFont="1" applyFill="1" applyBorder="1" applyAlignment="1">
      <alignment horizontal="center" vertical="top" wrapText="1"/>
    </xf>
    <xf numFmtId="192" fontId="59" fillId="12" borderId="26" xfId="0" applyNumberFormat="1" applyFont="1" applyFill="1" applyBorder="1" applyAlignment="1">
      <alignment horizontal="center" vertical="top" wrapText="1"/>
    </xf>
    <xf numFmtId="192" fontId="59" fillId="12" borderId="29" xfId="0" applyNumberFormat="1" applyFont="1" applyFill="1" applyBorder="1" applyAlignment="1">
      <alignment horizontal="center" vertical="top" wrapText="1"/>
    </xf>
    <xf numFmtId="0" fontId="58" fillId="0" borderId="5" xfId="0" applyFont="1" applyBorder="1" applyAlignment="1">
      <alignment horizontal="center" vertical="top" wrapText="1"/>
    </xf>
    <xf numFmtId="0" fontId="58" fillId="0" borderId="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191" fontId="62" fillId="10" borderId="1" xfId="0" applyNumberFormat="1" applyFont="1" applyFill="1" applyBorder="1" applyAlignment="1">
      <alignment horizontal="center" vertical="center"/>
    </xf>
    <xf numFmtId="0" fontId="94" fillId="12" borderId="21" xfId="0" applyFont="1" applyFill="1" applyBorder="1" applyAlignment="1">
      <alignment horizontal="center" vertical="top" wrapText="1"/>
    </xf>
    <xf numFmtId="0" fontId="94" fillId="12" borderId="26" xfId="0" applyFont="1" applyFill="1" applyBorder="1" applyAlignment="1">
      <alignment horizontal="center" vertical="top" wrapText="1"/>
    </xf>
    <xf numFmtId="0" fontId="94" fillId="12" borderId="29" xfId="0" applyFont="1" applyFill="1" applyBorder="1" applyAlignment="1">
      <alignment horizontal="center" vertical="top" wrapText="1"/>
    </xf>
    <xf numFmtId="191" fontId="61" fillId="12" borderId="22" xfId="0" applyNumberFormat="1" applyFont="1" applyFill="1" applyBorder="1" applyAlignment="1">
      <alignment horizontal="center" vertical="top" wrapText="1"/>
    </xf>
    <xf numFmtId="191" fontId="61" fillId="12" borderId="31" xfId="0" applyNumberFormat="1" applyFont="1" applyFill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58" fillId="0" borderId="6" xfId="0" applyFont="1" applyBorder="1" applyAlignment="1">
      <alignment horizontal="center" vertical="top" wrapText="1"/>
    </xf>
    <xf numFmtId="191" fontId="66" fillId="10" borderId="1" xfId="0" applyNumberFormat="1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 vertical="top" wrapText="1"/>
    </xf>
    <xf numFmtId="0" fontId="59" fillId="12" borderId="21" xfId="0" applyFont="1" applyFill="1" applyBorder="1" applyAlignment="1">
      <alignment horizontal="center" vertical="center" wrapText="1"/>
    </xf>
    <xf numFmtId="0" fontId="59" fillId="12" borderId="26" xfId="0" applyFont="1" applyFill="1" applyBorder="1" applyAlignment="1">
      <alignment horizontal="center" vertical="center" wrapText="1"/>
    </xf>
    <xf numFmtId="0" fontId="59" fillId="12" borderId="29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top" readingOrder="1"/>
    </xf>
    <xf numFmtId="191" fontId="77" fillId="10" borderId="3" xfId="0" applyNumberFormat="1" applyFont="1" applyFill="1" applyBorder="1" applyAlignment="1">
      <alignment vertical="center" wrapText="1"/>
    </xf>
    <xf numFmtId="0" fontId="59" fillId="2" borderId="0" xfId="0" applyFont="1" applyFill="1" applyAlignment="1">
      <alignment horizontal="center" vertical="top"/>
    </xf>
  </cellXfs>
  <cellStyles count="31">
    <cellStyle name="Comma 2" xfId="9" xr:uid="{00000000-0005-0000-0000-000001000000}"/>
    <cellStyle name="Comma 3" xfId="16" xr:uid="{00000000-0005-0000-0000-000002000000}"/>
    <cellStyle name="Comma 4" xfId="24" xr:uid="{00000000-0005-0000-0000-000003000000}"/>
    <cellStyle name="Comma 5 2" xfId="22" xr:uid="{00000000-0005-0000-0000-000004000000}"/>
    <cellStyle name="Comma 6" xfId="19" xr:uid="{00000000-0005-0000-0000-000005000000}"/>
    <cellStyle name="Comma 7" xfId="14" xr:uid="{00000000-0005-0000-0000-000006000000}"/>
    <cellStyle name="Normal 2" xfId="1" xr:uid="{00000000-0005-0000-0000-000008000000}"/>
    <cellStyle name="Normal 2 2" xfId="10" xr:uid="{00000000-0005-0000-0000-000009000000}"/>
    <cellStyle name="Normal 3" xfId="7" xr:uid="{00000000-0005-0000-0000-00000A000000}"/>
    <cellStyle name="Normal 3 2" xfId="28" xr:uid="{00000000-0005-0000-0000-00000B000000}"/>
    <cellStyle name="Normal 4" xfId="2" xr:uid="{00000000-0005-0000-0000-00000C000000}"/>
    <cellStyle name="Normal 4 2" xfId="20" xr:uid="{00000000-0005-0000-0000-00000D000000}"/>
    <cellStyle name="Normal 4 2 2" xfId="29" xr:uid="{00000000-0005-0000-0000-00000E000000}"/>
    <cellStyle name="Normal 5" xfId="8" xr:uid="{00000000-0005-0000-0000-00000F000000}"/>
    <cellStyle name="Normal 6" xfId="23" xr:uid="{00000000-0005-0000-0000-000010000000}"/>
    <cellStyle name="Normal 7" xfId="30" xr:uid="{00000000-0005-0000-0000-000011000000}"/>
    <cellStyle name="Normal 8" xfId="21" xr:uid="{00000000-0005-0000-0000-000012000000}"/>
    <cellStyle name="เครื่องหมายจุลภาค 2" xfId="4" xr:uid="{00000000-0005-0000-0000-000013000000}"/>
    <cellStyle name="เครื่องหมายจุลภาค 2 2" xfId="25" xr:uid="{00000000-0005-0000-0000-000014000000}"/>
    <cellStyle name="เครื่องหมายจุลภาค 3" xfId="5" xr:uid="{00000000-0005-0000-0000-000015000000}"/>
    <cellStyle name="เครื่องหมายจุลภาค 3 2" xfId="26" xr:uid="{00000000-0005-0000-0000-000016000000}"/>
    <cellStyle name="จุลภาค" xfId="3" builtinId="3"/>
    <cellStyle name="ปกติ" xfId="0" builtinId="0"/>
    <cellStyle name="ปกติ 2" xfId="6" xr:uid="{00000000-0005-0000-0000-000017000000}"/>
    <cellStyle name="ปกติ 2 2" xfId="13" xr:uid="{00000000-0005-0000-0000-000018000000}"/>
    <cellStyle name="ปกติ 2 2 3" xfId="17" xr:uid="{00000000-0005-0000-0000-000019000000}"/>
    <cellStyle name="ปกติ 2 3" xfId="27" xr:uid="{00000000-0005-0000-0000-00001A000000}"/>
    <cellStyle name="ปกติ 2 3 2" xfId="18" xr:uid="{00000000-0005-0000-0000-00001B000000}"/>
    <cellStyle name="ปกติ 3" xfId="12" xr:uid="{00000000-0005-0000-0000-00001C000000}"/>
    <cellStyle name="ปกติ 3 2" xfId="15" xr:uid="{00000000-0005-0000-0000-00001D000000}"/>
    <cellStyle name="ปกติ_ยุทธศาสตร์ที่ 1 แก้ไขฉบับที่ 1 หน่อยพิมพ์" xfId="11" xr:uid="{00000000-0005-0000-0000-00001F000000}"/>
  </cellStyles>
  <dxfs count="0"/>
  <tableStyles count="0" defaultTableStyle="TableStyleMedium9" defaultPivotStyle="PivotStyleLight16"/>
  <colors>
    <mruColors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109330</xdr:colOff>
      <xdr:row>9</xdr:row>
      <xdr:rowOff>226000</xdr:rowOff>
    </xdr:from>
    <xdr:to>
      <xdr:col>5</xdr:col>
      <xdr:colOff>513522</xdr:colOff>
      <xdr:row>14</xdr:row>
      <xdr:rowOff>132521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F200FF8-6BC7-40C4-9E4F-A5BF984A9592}"/>
            </a:ext>
          </a:extLst>
        </xdr:cNvPr>
        <xdr:cNvSpPr txBox="1">
          <a:spLocks noChangeArrowheads="1"/>
        </xdr:cNvSpPr>
      </xdr:nvSpPr>
      <xdr:spPr bwMode="auto">
        <a:xfrm>
          <a:off x="80755" y="6417250"/>
          <a:ext cx="5433392" cy="1259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rtl="0"/>
          <a:r>
            <a:rPr lang="th-TH" sz="105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- </a:t>
          </a:r>
          <a:r>
            <a:rPr lang="th-TH" sz="10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กรุณาเขียนโครงการตามนโยบายยุทธศาสตร์กระทรวงฯ สสจ.โรงพยาบาลสงขลา (เขียนโครง)</a:t>
          </a:r>
          <a:endParaRPr lang="th-TH" sz="1000">
            <a:effectLst/>
            <a:latin typeface="TH SarabunPSK" pitchFamily="34" charset="-34"/>
            <a:cs typeface="TH SarabunPSK" pitchFamily="34" charset="-34"/>
          </a:endParaRPr>
        </a:p>
        <a:p>
          <a:pPr rtl="0"/>
          <a:r>
            <a:rPr lang="th-TH" sz="10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- มีกิจกรรมมีวันเวลากำหนดการครอบคลุมครบถ้วน</a:t>
          </a:r>
        </a:p>
        <a:p>
          <a:pPr rtl="0"/>
          <a:r>
            <a:rPr lang="th-TH" sz="10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- ช่องตอบโจทย์กระทรวงฯ/ ตอบยุทธศาสตร์รพให้ใส่ตัวเลขและตัวชี้วัด. ให้ใส่หัวข้อและรายละเอียด</a:t>
          </a:r>
          <a:r>
            <a:rPr lang="th-TH" sz="1000" b="1" i="0" baseline="0">
              <a:effectLst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 </a:t>
          </a:r>
          <a:r>
            <a:rPr lang="en-US" sz="1000" b="1" i="0" baseline="0">
              <a:effectLst/>
              <a:latin typeface="TH SarabunPSK" pitchFamily="34" charset="-34"/>
              <a:ea typeface="+mn-ea"/>
              <a:cs typeface="TH SarabunPSK" pitchFamily="34" charset="-34"/>
              <a:sym typeface="Wingdings"/>
            </a:rPr>
            <a:t>	                   </a:t>
          </a:r>
          <a:endParaRPr lang="th-TH" sz="1000">
            <a:effectLst/>
            <a:latin typeface="TH SarabunPSK" pitchFamily="34" charset="-34"/>
            <a:cs typeface="TH SarabunPSK" pitchFamily="34" charset="-34"/>
          </a:endParaRPr>
        </a:p>
        <a:p>
          <a:pPr algn="l" rtl="0"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- </a:t>
          </a:r>
          <a:r>
            <a:rPr lang="th-TH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กรณีมีค่าช้จ่ายให้ตั้งเป็นแผนขึ้นมา เช่นค่าธรรมเนียม ค่าประเมินตรวจคุณภาพ(ตั้งในแผนเงินบำรุง)(ไม่เขียนโครง)</a:t>
          </a:r>
          <a:r>
            <a:rPr lang="en-US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 </a:t>
          </a:r>
          <a:r>
            <a:rPr lang="en-US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</a:t>
          </a:r>
          <a:r>
            <a:rPr lang="th-TH" sz="10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- ส่งโครงการทุกยุทธศาสตร์ภายในกค.นี้ และ แบบเสนอโครงการแล้วเสร็จภายในไตรมาส1</a:t>
          </a:r>
        </a:p>
        <a:p>
          <a:pPr algn="l" rtl="0">
            <a:defRPr sz="1000"/>
          </a:pPr>
          <a:r>
            <a:rPr lang="th-TH" sz="105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%20SKH\Data\&#3609;&#3633;&#3585;&#3623;&#3636;&#3648;&#3588;&#3619;&#3634;&#3632;&#3627;&#3660;14&#3614;&#3588;2556\&#3626;&#3640;&#3594;&#3634;&#3617;&#3629;&#3610;&#3627;&#3617;&#3634;&#3618;19&#3626;&#3588;2556\&#3594;&#3634;2556\&#3618;&#3640;&#3607;&#3608;\&#3618;&#3640;&#3607;&#3608;65\&#3649;&#3612;&#3609;&#3650;&#3588;&#3619;&#3591;&#3585;&#3634;&#3619;2565&#3616;&#3634;&#3614;&#3592;&#3633;&#3591;&#3627;&#3623;&#3633;&#3604;&#3619;&#3633;&#3610;15&#3614;&#3618;64&#3649;&#3585;&#3657;&#3652;&#3586;&#3621;&#3656;&#3634;&#3626;&#3640;&#3604;3&#3617;&#3637;&#3588;6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H\OneDrive\&#3648;&#3604;&#3626;&#3585;&#3660;&#3607;&#3655;&#3629;&#3611;\&#3649;&#3610;&#3610;&#3605;&#3636;&#3604;&#3605;&#3634;&#3617;&#3648;&#3591;&#3636;&#3609;&#3610;&#3635;&#3619;&#3640;&#3591;%20Q1-65%20&#3619;&#3614;%20&#3626;&#3591;&#3586;&#3621;&#3634;4&#3617;&#3637;&#3588;65&#3621;&#3656;&#3634;&#3626;&#3640;&#360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%20SKH\Data\&#3609;&#3633;&#3585;&#3623;&#3636;&#3648;&#3588;&#3619;&#3634;&#3632;&#3627;&#3660;14&#3614;&#3588;2556\&#3626;&#3640;&#3594;&#3634;&#3617;&#3629;&#3610;&#3627;&#3617;&#3634;&#3618;19&#3626;&#3588;2556\&#3594;&#3634;2556\&#3618;&#3640;&#3607;&#3608;\&#3618;&#3640;&#3607;&#3608;65\&#3649;&#3612;&#3609;&#3650;&#3588;&#3619;&#3591;&#3585;&#3634;&#3619;2565&#3619;&#3623;&#3617;&#3627;&#3609;&#3656;&#3623;&#3618;&#3591;&#3634;&#3609;&#3648;&#3604;&#3636;&#361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%20SKH\Data\sucha2563&#3585;&#3621;&#3640;&#3656;&#3617;&#3591;&#3634;&#3609;&#3618;&#3640;&#3607;&#3608;&#3624;&#3634;&#3626;&#3605;&#3619;&#3660;&#3649;&#3621;&#3632;&#3649;&#3612;&#3609;&#3591;&#3634;&#3609;&#3650;&#3588;&#3619;&#3591;&#3585;&#3634;&#3619;\&#3609;&#3633;&#3585;&#3623;&#3636;&#3648;&#3588;&#3619;&#3634;&#3632;&#3627;&#3660;14&#3614;&#3588;2556\&#3626;&#3640;&#3594;&#3634;&#3617;&#3629;&#3610;&#3627;&#3617;&#3634;&#3618;19&#3626;&#3588;2556\&#3594;&#3634;2556\&#3618;&#3640;&#3607;&#3608;\&#3618;&#3640;&#3607;&#3608;65\&#3627;&#3609;&#3656;&#3623;&#3618;&#3591;&#3634;&#3609;\&#3585;&#3621;&#3640;&#3656;&#3617;&#3585;&#3634;&#3619;2565\&#3649;&#3612;&#3609;&#3611;&#3637;%202565&#3585;&#3621;&#3640;&#3656;&#3617;&#3585;&#3634;&#3619;%202565%20%20&#3649;&#3585;&#3657;&#3652;&#3586;%202&#3617;&#3636;&#3618;6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ยุทธและแผนรวม"/>
      <sheetName val="หน้าปก"/>
      <sheetName val="สรุปดำเนินการ2565"/>
      <sheetName val="สรุปโครงการ"/>
      <sheetName val="สรุปโครงการเงินบำรุง"/>
      <sheetName val="แผนจังหวัด"/>
      <sheetName val="ยุทธ1"/>
      <sheetName val="ยุทธ2"/>
      <sheetName val="ยุทธ3"/>
      <sheetName val="ยุทธ4"/>
      <sheetName val="ปฐมภูมิ 1"/>
      <sheetName val="ปฐมภูมิ 2"/>
      <sheetName val="ปฐมภูมิ 3"/>
      <sheetName val="ปฐมภูมิ 4"/>
      <sheetName val="ศพ2565"/>
      <sheetName val="ทะเบียนศูนย์แพทย์"/>
    </sheetNames>
    <sheetDataSet>
      <sheetData sheetId="0"/>
      <sheetData sheetId="1"/>
      <sheetData sheetId="2"/>
      <sheetData sheetId="3">
        <row r="5">
          <cell r="L5">
            <v>10</v>
          </cell>
        </row>
        <row r="6">
          <cell r="L6">
            <v>9</v>
          </cell>
        </row>
        <row r="7">
          <cell r="L7">
            <v>17</v>
          </cell>
        </row>
        <row r="8">
          <cell r="L8">
            <v>20</v>
          </cell>
        </row>
        <row r="15">
          <cell r="G15">
            <v>4</v>
          </cell>
        </row>
        <row r="16">
          <cell r="G16">
            <v>4</v>
          </cell>
        </row>
        <row r="17">
          <cell r="G17">
            <v>18</v>
          </cell>
        </row>
        <row r="18">
          <cell r="G18">
            <v>2</v>
          </cell>
        </row>
        <row r="24">
          <cell r="O24">
            <v>961960</v>
          </cell>
        </row>
        <row r="25">
          <cell r="O25">
            <v>1026550</v>
          </cell>
        </row>
        <row r="26">
          <cell r="O26">
            <v>636240</v>
          </cell>
        </row>
        <row r="27">
          <cell r="O27">
            <v>1592610</v>
          </cell>
        </row>
        <row r="28">
          <cell r="N28">
            <v>6</v>
          </cell>
          <cell r="O28">
            <v>3124820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R2"/>
          <cell r="S2"/>
          <cell r="U2"/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ไตรมาส1"/>
      <sheetName val="วัสดุ"/>
      <sheetName val="ยา"/>
      <sheetName val="ค่าใช้สอย"/>
      <sheetName val="ค่าตอบแทน"/>
      <sheetName val="ครุภัณฑ์"/>
      <sheetName val="โครงการ"/>
      <sheetName val="ค่าใช้จ่ายอื่น"/>
    </sheetNames>
    <sheetDataSet>
      <sheetData sheetId="0"/>
      <sheetData sheetId="1"/>
      <sheetData sheetId="2">
        <row r="2">
          <cell r="A2" t="str">
            <v>โรงพยาบาลสงขลา จังหวัดสงขลา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ยุทธและแผนรวม"/>
      <sheetName val="ตัวชี้วัด (2)"/>
      <sheetName val="หน้าปก"/>
      <sheetName val="หัวข้อ"/>
      <sheetName val="สรุปดำเนินการ2565"/>
      <sheetName val="สรุปโครงการ"/>
      <sheetName val="สรุปโครงการ ปรับอนุมัติ"/>
      <sheetName val="สรุปโครงการเงินบำรุง"/>
      <sheetName val="ใช้เงิน65"/>
      <sheetName val="แผนแหล่งเงิน65"/>
      <sheetName val="ทะเบียนรับซื้อ"/>
      <sheetName val="ยุทธ1"/>
      <sheetName val="ยุทธ2"/>
      <sheetName val="ยุทธ3"/>
      <sheetName val="ยุทธ4"/>
      <sheetName val="กลุ่มการ2565"/>
      <sheetName val="ปฐมภูมิ 1"/>
      <sheetName val="ปฐมภูมิ 2"/>
      <sheetName val="ปฐมภูมิ 3"/>
      <sheetName val="ปฐมภูมิ 4"/>
      <sheetName val="ศพ2565"/>
      <sheetName val="ทะเบียนศูนย์แพทย์"/>
      <sheetName val="พัฒนา2565"/>
      <sheetName val="พัฒนาบุคคล"/>
      <sheetName val="HRD2565"/>
      <sheetName val=" ทันตกรรม"/>
      <sheetName val="ศ.พัฒนาคุณภาพ"/>
      <sheetName val="เภสัช"/>
      <sheetName val="สังคมสงเคราห์"/>
      <sheetName val="พยาธิ"/>
      <sheetName val="อาชีว"/>
      <sheetName val="รับเรื่องร้องเรียน"/>
      <sheetName val="สวัสดิการ2565"/>
      <sheetName val="ลูกค้าสัมพันธ์"/>
      <sheetName val="บริหารนอกแผน9ธค64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9</v>
          </cell>
          <cell r="L5">
            <v>0</v>
          </cell>
        </row>
        <row r="6">
          <cell r="C6">
            <v>7</v>
          </cell>
          <cell r="D6">
            <v>472160</v>
          </cell>
          <cell r="L6">
            <v>0</v>
          </cell>
        </row>
        <row r="7">
          <cell r="C7">
            <v>6</v>
          </cell>
          <cell r="D7">
            <v>114000</v>
          </cell>
          <cell r="L7">
            <v>0</v>
          </cell>
        </row>
        <row r="8">
          <cell r="C8">
            <v>20</v>
          </cell>
          <cell r="D8">
            <v>1594470</v>
          </cell>
        </row>
        <row r="9">
          <cell r="L9">
            <v>6</v>
          </cell>
          <cell r="M9">
            <v>3124820</v>
          </cell>
        </row>
        <row r="15">
          <cell r="C15">
            <v>4</v>
          </cell>
          <cell r="D15">
            <v>428080</v>
          </cell>
        </row>
        <row r="16">
          <cell r="C16">
            <v>5</v>
          </cell>
          <cell r="D16">
            <v>440350</v>
          </cell>
        </row>
        <row r="17">
          <cell r="C17">
            <v>16</v>
          </cell>
          <cell r="D17">
            <v>411640</v>
          </cell>
        </row>
        <row r="18">
          <cell r="C18">
            <v>2</v>
          </cell>
          <cell r="D18">
            <v>25800</v>
          </cell>
        </row>
        <row r="24">
          <cell r="B24">
            <v>1</v>
          </cell>
          <cell r="C24">
            <v>13</v>
          </cell>
          <cell r="D24">
            <v>961960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B25">
            <v>2</v>
          </cell>
          <cell r="C25">
            <v>12</v>
          </cell>
          <cell r="D25">
            <v>912510</v>
          </cell>
          <cell r="E25">
            <v>0</v>
          </cell>
          <cell r="F25">
            <v>0</v>
          </cell>
          <cell r="I25">
            <v>1</v>
          </cell>
          <cell r="J25">
            <v>145000</v>
          </cell>
          <cell r="K25">
            <v>1</v>
          </cell>
        </row>
        <row r="26">
          <cell r="B26">
            <v>3</v>
          </cell>
          <cell r="C26">
            <v>22</v>
          </cell>
          <cell r="D26">
            <v>525640</v>
          </cell>
          <cell r="E26">
            <v>0</v>
          </cell>
          <cell r="F26">
            <v>0</v>
          </cell>
          <cell r="I26">
            <v>0</v>
          </cell>
          <cell r="J26">
            <v>0</v>
          </cell>
          <cell r="K26">
            <v>13</v>
          </cell>
        </row>
        <row r="27">
          <cell r="B27">
            <v>4</v>
          </cell>
          <cell r="C27">
            <v>22</v>
          </cell>
          <cell r="D27">
            <v>1620270</v>
          </cell>
          <cell r="E27">
            <v>1</v>
          </cell>
          <cell r="F27">
            <v>156000</v>
          </cell>
          <cell r="I27">
            <v>0</v>
          </cell>
          <cell r="J27">
            <v>0</v>
          </cell>
          <cell r="K27">
            <v>1</v>
          </cell>
        </row>
        <row r="28">
          <cell r="B28" t="str">
            <v>4ศ.พ.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  <cell r="K28">
            <v>1</v>
          </cell>
        </row>
        <row r="29">
          <cell r="B29" t="str">
            <v>รวม</v>
          </cell>
          <cell r="C29">
            <v>69</v>
          </cell>
          <cell r="D29">
            <v>4020380</v>
          </cell>
          <cell r="E29">
            <v>1</v>
          </cell>
          <cell r="F29">
            <v>156000</v>
          </cell>
          <cell r="I29">
            <v>1</v>
          </cell>
          <cell r="J29">
            <v>145000</v>
          </cell>
          <cell r="K29">
            <v>17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O2">
            <v>0</v>
          </cell>
        </row>
      </sheetData>
      <sheetData sheetId="12">
        <row r="2">
          <cell r="O2">
            <v>0</v>
          </cell>
        </row>
      </sheetData>
      <sheetData sheetId="13">
        <row r="2">
          <cell r="M2">
            <v>10</v>
          </cell>
        </row>
      </sheetData>
      <sheetData sheetId="14">
        <row r="2">
          <cell r="O2">
            <v>0</v>
          </cell>
        </row>
      </sheetData>
      <sheetData sheetId="15"/>
      <sheetData sheetId="16">
        <row r="2">
          <cell r="O2">
            <v>0</v>
          </cell>
        </row>
      </sheetData>
      <sheetData sheetId="17">
        <row r="2">
          <cell r="O2">
            <v>1</v>
          </cell>
        </row>
      </sheetData>
      <sheetData sheetId="18">
        <row r="2">
          <cell r="O2">
            <v>8</v>
          </cell>
        </row>
      </sheetData>
      <sheetData sheetId="19">
        <row r="2">
          <cell r="O2">
            <v>0</v>
          </cell>
        </row>
      </sheetData>
      <sheetData sheetId="20">
        <row r="2">
          <cell r="L2">
            <v>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ลุ่มการ14กค63"/>
      <sheetName val="สรุปยอดโครงการ"/>
      <sheetName val="โครงการกลุ่มการ"/>
      <sheetName val="ยุทธ1"/>
      <sheetName val="ยุทธ2"/>
      <sheetName val="ยุทธ3"/>
      <sheetName val="ยุทธ4"/>
      <sheetName val="พัฒนาบุคคล"/>
      <sheetName val="ปรับปรุงห้อง"/>
      <sheetName val="งบกลางพัฒนาบุคค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D21">
            <v>3</v>
          </cell>
          <cell r="E21">
            <v>2750000</v>
          </cell>
        </row>
      </sheetData>
      <sheetData sheetId="8" refreshError="1">
        <row r="10">
          <cell r="D10">
            <v>2</v>
          </cell>
          <cell r="E10">
            <v>30000000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D995B-5010-47E0-9EE0-BF765BD46F0E}">
  <dimension ref="A1:J18"/>
  <sheetViews>
    <sheetView tabSelected="1" workbookViewId="0">
      <selection activeCell="B4" sqref="B4"/>
    </sheetView>
  </sheetViews>
  <sheetFormatPr defaultRowHeight="18.75" x14ac:dyDescent="0.2"/>
  <cols>
    <col min="1" max="1" width="18.28515625" style="2" customWidth="1"/>
    <col min="2" max="2" width="52.85546875" style="2" customWidth="1"/>
    <col min="3" max="4" width="8.140625" style="1757" customWidth="1"/>
    <col min="5" max="5" width="7.7109375" style="1757" customWidth="1"/>
    <col min="6" max="6" width="12.28515625" style="1757" customWidth="1"/>
    <col min="7" max="9" width="8" style="1764" customWidth="1"/>
    <col min="10" max="10" width="11.28515625" style="1764" customWidth="1"/>
    <col min="11" max="16384" width="9.140625" style="1"/>
  </cols>
  <sheetData>
    <row r="1" spans="1:10" ht="24.75" customHeight="1" x14ac:dyDescent="0.2">
      <c r="A1" s="2506" t="s">
        <v>967</v>
      </c>
      <c r="B1" s="2506"/>
      <c r="C1" s="2506"/>
      <c r="D1" s="2506"/>
      <c r="E1" s="2506"/>
      <c r="F1" s="2506"/>
      <c r="G1" s="2506"/>
      <c r="H1" s="2506"/>
      <c r="I1" s="2506"/>
      <c r="J1" s="2506"/>
    </row>
    <row r="2" spans="1:10" ht="21.75" customHeight="1" x14ac:dyDescent="0.2">
      <c r="A2" s="2505" t="s">
        <v>351</v>
      </c>
      <c r="B2" s="2505"/>
      <c r="C2" s="1752"/>
      <c r="D2" s="1752"/>
      <c r="E2" s="1752"/>
      <c r="F2" s="1752"/>
    </row>
    <row r="3" spans="1:10" ht="24" x14ac:dyDescent="0.55000000000000004">
      <c r="A3" s="1751" t="s">
        <v>946</v>
      </c>
      <c r="B3" s="1758" t="s">
        <v>947</v>
      </c>
      <c r="C3" s="2511" t="s">
        <v>963</v>
      </c>
      <c r="D3" s="2512"/>
      <c r="E3" s="2512"/>
      <c r="F3" s="2513"/>
      <c r="G3" s="2511" t="s">
        <v>966</v>
      </c>
      <c r="H3" s="2512"/>
      <c r="I3" s="2512"/>
      <c r="J3" s="2513"/>
    </row>
    <row r="4" spans="1:10" s="1753" customFormat="1" ht="48" x14ac:dyDescent="0.2">
      <c r="A4" s="2509" t="s">
        <v>948</v>
      </c>
      <c r="B4" s="94" t="s">
        <v>704</v>
      </c>
      <c r="C4" s="1751" t="s">
        <v>167</v>
      </c>
      <c r="D4" s="1751" t="s">
        <v>161</v>
      </c>
      <c r="E4" s="1751" t="s">
        <v>162</v>
      </c>
      <c r="F4" s="1751" t="s">
        <v>30</v>
      </c>
      <c r="G4" s="1762" t="s">
        <v>167</v>
      </c>
      <c r="H4" s="1762" t="s">
        <v>161</v>
      </c>
      <c r="I4" s="1762" t="s">
        <v>162</v>
      </c>
      <c r="J4" s="1762" t="s">
        <v>30</v>
      </c>
    </row>
    <row r="5" spans="1:10" ht="48" x14ac:dyDescent="0.2">
      <c r="A5" s="2509"/>
      <c r="B5" s="94" t="s">
        <v>949</v>
      </c>
      <c r="C5" s="2510">
        <f>+[1]สรุปโครงการ!L7</f>
        <v>17</v>
      </c>
      <c r="D5" s="2510">
        <f>+[1]สรุปโครงการ!G17</f>
        <v>18</v>
      </c>
      <c r="E5" s="2510">
        <v>0</v>
      </c>
      <c r="F5" s="2507">
        <f>+[1]สรุปโครงการ!O26</f>
        <v>636240</v>
      </c>
      <c r="G5" s="2507">
        <f>+'สรุปโครงการ ปรับ'!O7</f>
        <v>11</v>
      </c>
      <c r="H5" s="2507">
        <f>+'สรุปโครงการ ปรับ'!E17</f>
        <v>8</v>
      </c>
      <c r="I5" s="2507">
        <v>0</v>
      </c>
      <c r="J5" s="2507">
        <f>+'สรุปโครงการ ปรับ'!P7+'สรุปโครงการ ปรับ'!F17</f>
        <v>328250</v>
      </c>
    </row>
    <row r="6" spans="1:10" ht="24" x14ac:dyDescent="0.2">
      <c r="A6" s="2509"/>
      <c r="B6" s="1754" t="s">
        <v>950</v>
      </c>
      <c r="C6" s="2510"/>
      <c r="D6" s="2510"/>
      <c r="E6" s="2510"/>
      <c r="F6" s="2507"/>
      <c r="G6" s="2507"/>
      <c r="H6" s="2507"/>
      <c r="I6" s="2507"/>
      <c r="J6" s="2507"/>
    </row>
    <row r="7" spans="1:10" ht="24" x14ac:dyDescent="0.2">
      <c r="A7" s="2509"/>
      <c r="B7" s="94" t="s">
        <v>951</v>
      </c>
      <c r="C7" s="2510"/>
      <c r="D7" s="2510"/>
      <c r="E7" s="2510"/>
      <c r="F7" s="2507"/>
      <c r="G7" s="2507"/>
      <c r="H7" s="2507"/>
      <c r="I7" s="2507"/>
      <c r="J7" s="2507"/>
    </row>
    <row r="8" spans="1:10" ht="24" x14ac:dyDescent="0.2">
      <c r="A8" s="2509"/>
      <c r="B8" s="1754" t="s">
        <v>952</v>
      </c>
      <c r="C8" s="2510"/>
      <c r="D8" s="2510"/>
      <c r="E8" s="2510"/>
      <c r="F8" s="2507"/>
      <c r="G8" s="2507"/>
      <c r="H8" s="2507"/>
      <c r="I8" s="2507"/>
      <c r="J8" s="2507"/>
    </row>
    <row r="9" spans="1:10" s="1753" customFormat="1" ht="24" x14ac:dyDescent="0.2">
      <c r="A9" s="2509" t="s">
        <v>953</v>
      </c>
      <c r="B9" s="94" t="s">
        <v>356</v>
      </c>
      <c r="C9" s="2510">
        <f>+[1]สรุปโครงการ!L6</f>
        <v>9</v>
      </c>
      <c r="D9" s="2510">
        <f>+[1]สรุปโครงการ!G16</f>
        <v>4</v>
      </c>
      <c r="E9" s="2510">
        <v>0</v>
      </c>
      <c r="F9" s="2507">
        <f>+[1]สรุปโครงการ!O25</f>
        <v>1026550</v>
      </c>
      <c r="G9" s="2507">
        <f>+'สรุปโครงการ ปรับ'!O6</f>
        <v>12</v>
      </c>
      <c r="H9" s="2507">
        <f>+'สรุปโครงการ ปรับ'!E16</f>
        <v>3</v>
      </c>
      <c r="I9" s="2507">
        <v>0</v>
      </c>
      <c r="J9" s="2507">
        <f>+'สรุปโครงการ ปรับ'!P6+'สรุปโครงการ ปรับ'!F16</f>
        <v>2077080</v>
      </c>
    </row>
    <row r="10" spans="1:10" ht="24" x14ac:dyDescent="0.2">
      <c r="A10" s="2509"/>
      <c r="B10" s="94" t="s">
        <v>954</v>
      </c>
      <c r="C10" s="2510"/>
      <c r="D10" s="2510"/>
      <c r="E10" s="2510"/>
      <c r="F10" s="2507"/>
      <c r="G10" s="2507"/>
      <c r="H10" s="2507"/>
      <c r="I10" s="2507"/>
      <c r="J10" s="2507"/>
    </row>
    <row r="11" spans="1:10" ht="24" x14ac:dyDescent="0.2">
      <c r="A11" s="2509"/>
      <c r="B11" s="94" t="s">
        <v>955</v>
      </c>
      <c r="C11" s="2510"/>
      <c r="D11" s="2510"/>
      <c r="E11" s="2510"/>
      <c r="F11" s="2507"/>
      <c r="G11" s="2507"/>
      <c r="H11" s="2507"/>
      <c r="I11" s="2507"/>
      <c r="J11" s="2507"/>
    </row>
    <row r="12" spans="1:10" ht="24" x14ac:dyDescent="0.2">
      <c r="A12" s="2509"/>
      <c r="B12" s="2508" t="s">
        <v>956</v>
      </c>
      <c r="C12" s="2508"/>
      <c r="D12" s="2508"/>
      <c r="E12" s="2508"/>
      <c r="F12" s="94"/>
    </row>
    <row r="13" spans="1:10" s="1753" customFormat="1" ht="24" x14ac:dyDescent="0.2">
      <c r="A13" s="2509" t="s">
        <v>957</v>
      </c>
      <c r="B13" s="94" t="s">
        <v>705</v>
      </c>
      <c r="C13" s="2510">
        <f>+[1]สรุปโครงการ!L8</f>
        <v>20</v>
      </c>
      <c r="D13" s="2510">
        <f>+[1]สรุปโครงการ!G18</f>
        <v>2</v>
      </c>
      <c r="E13" s="2510">
        <f>+[1]สรุปโครงการ!N28</f>
        <v>6</v>
      </c>
      <c r="F13" s="2507">
        <f>+[1]สรุปโครงการ!O27+[1]สรุปโครงการ!O28</f>
        <v>4717430</v>
      </c>
      <c r="G13" s="2507">
        <f>+'สรุปโครงการ ปรับ'!O8</f>
        <v>23</v>
      </c>
      <c r="H13" s="2507">
        <f>+'สรุปโครงการ ปรับ'!E18</f>
        <v>3</v>
      </c>
      <c r="I13" s="2507">
        <f>+'สรุปโครงการ ปรับ'!O9</f>
        <v>6</v>
      </c>
      <c r="J13" s="2507">
        <f>+'สรุปโครงการ ปรับ'!P8+'สรุปโครงการ ปรับ'!F18+'สรุปโครงการ ปรับ'!P9</f>
        <v>4984750</v>
      </c>
    </row>
    <row r="14" spans="1:10" ht="48" customHeight="1" x14ac:dyDescent="0.2">
      <c r="A14" s="2509"/>
      <c r="B14" s="94" t="s">
        <v>958</v>
      </c>
      <c r="C14" s="2510"/>
      <c r="D14" s="2510"/>
      <c r="E14" s="2510"/>
      <c r="F14" s="2507"/>
      <c r="G14" s="2507"/>
      <c r="H14" s="2507"/>
      <c r="I14" s="2507"/>
      <c r="J14" s="2507"/>
    </row>
    <row r="15" spans="1:10" ht="48" x14ac:dyDescent="0.2">
      <c r="A15" s="2509" t="s">
        <v>959</v>
      </c>
      <c r="B15" s="94" t="s">
        <v>703</v>
      </c>
      <c r="C15" s="1751">
        <f>+[1]สรุปโครงการ!L5</f>
        <v>10</v>
      </c>
      <c r="D15" s="1751">
        <f>+[1]สรุปโครงการ!G15</f>
        <v>4</v>
      </c>
      <c r="E15" s="1751">
        <v>0</v>
      </c>
      <c r="F15" s="96">
        <f>+[1]สรุปโครงการ!O24</f>
        <v>961960</v>
      </c>
      <c r="G15" s="1761">
        <f>+'สรุปโครงการ ปรับ'!O5</f>
        <v>7</v>
      </c>
      <c r="H15" s="1761">
        <f>+'สรุปโครงการ ปรับ'!E15</f>
        <v>2</v>
      </c>
      <c r="I15" s="1761">
        <v>0</v>
      </c>
      <c r="J15" s="1761">
        <f>+'สรุปโครงการ ปรับ'!P5+'สรุปโครงการ ปรับ'!F15</f>
        <v>411331</v>
      </c>
    </row>
    <row r="16" spans="1:10" ht="24" x14ac:dyDescent="0.2">
      <c r="A16" s="2509"/>
      <c r="B16" s="2508" t="s">
        <v>960</v>
      </c>
      <c r="C16" s="2508"/>
      <c r="D16" s="2508"/>
      <c r="E16" s="2508"/>
      <c r="F16" s="94"/>
      <c r="G16" s="1761"/>
      <c r="H16" s="1761"/>
      <c r="I16" s="1761"/>
      <c r="J16" s="1761"/>
    </row>
    <row r="17" spans="1:10" ht="24" x14ac:dyDescent="0.2">
      <c r="A17" s="2509"/>
      <c r="B17" s="2508" t="s">
        <v>961</v>
      </c>
      <c r="C17" s="2508"/>
      <c r="D17" s="2508"/>
      <c r="E17" s="2508"/>
      <c r="F17" s="94"/>
      <c r="G17" s="1761"/>
      <c r="H17" s="1761"/>
      <c r="I17" s="1761"/>
      <c r="J17" s="1761"/>
    </row>
    <row r="18" spans="1:10" ht="24" x14ac:dyDescent="0.2">
      <c r="A18" s="2509" t="s">
        <v>962</v>
      </c>
      <c r="B18" s="2509"/>
      <c r="C18" s="1755">
        <f t="shared" ref="C18:J18" si="0">SUM(C5:C17)</f>
        <v>56</v>
      </c>
      <c r="D18" s="1755">
        <f t="shared" si="0"/>
        <v>28</v>
      </c>
      <c r="E18" s="1755">
        <f t="shared" si="0"/>
        <v>6</v>
      </c>
      <c r="F18" s="1756">
        <f t="shared" si="0"/>
        <v>7342180</v>
      </c>
      <c r="G18" s="1755">
        <f t="shared" si="0"/>
        <v>53</v>
      </c>
      <c r="H18" s="1755">
        <f t="shared" si="0"/>
        <v>16</v>
      </c>
      <c r="I18" s="1755">
        <f t="shared" si="0"/>
        <v>6</v>
      </c>
      <c r="J18" s="1756">
        <f t="shared" si="0"/>
        <v>7801411</v>
      </c>
    </row>
  </sheetData>
  <mergeCells count="36">
    <mergeCell ref="G13:G14"/>
    <mergeCell ref="H13:H14"/>
    <mergeCell ref="I13:I14"/>
    <mergeCell ref="J13:J14"/>
    <mergeCell ref="A18:B18"/>
    <mergeCell ref="A15:A17"/>
    <mergeCell ref="B16:E16"/>
    <mergeCell ref="B17:E17"/>
    <mergeCell ref="A13:A14"/>
    <mergeCell ref="C13:C14"/>
    <mergeCell ref="D13:D14"/>
    <mergeCell ref="E13:E14"/>
    <mergeCell ref="F13:F14"/>
    <mergeCell ref="E9:E11"/>
    <mergeCell ref="C3:F3"/>
    <mergeCell ref="G3:J3"/>
    <mergeCell ref="G5:G8"/>
    <mergeCell ref="H5:H8"/>
    <mergeCell ref="I5:I8"/>
    <mergeCell ref="J5:J8"/>
    <mergeCell ref="A2:B2"/>
    <mergeCell ref="A1:J1"/>
    <mergeCell ref="F9:F11"/>
    <mergeCell ref="B12:E12"/>
    <mergeCell ref="A4:A8"/>
    <mergeCell ref="C5:C8"/>
    <mergeCell ref="D5:D8"/>
    <mergeCell ref="E5:E8"/>
    <mergeCell ref="F5:F8"/>
    <mergeCell ref="J9:J11"/>
    <mergeCell ref="G9:G11"/>
    <mergeCell ref="H9:H11"/>
    <mergeCell ref="I9:I11"/>
    <mergeCell ref="A9:A12"/>
    <mergeCell ref="C9:C11"/>
    <mergeCell ref="D9:D11"/>
  </mergeCells>
  <printOptions horizontalCentered="1"/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Y161"/>
  <sheetViews>
    <sheetView view="pageBreakPreview" topLeftCell="A29" zoomScaleNormal="100" zoomScaleSheetLayoutView="100" workbookViewId="0">
      <selection activeCell="C29" sqref="C29"/>
    </sheetView>
  </sheetViews>
  <sheetFormatPr defaultRowHeight="73.5" customHeight="1" x14ac:dyDescent="0.2"/>
  <cols>
    <col min="1" max="1" width="3.42578125" style="1975" customWidth="1"/>
    <col min="2" max="2" width="23.7109375" style="1981" customWidth="1"/>
    <col min="3" max="3" width="17.5703125" style="1981" customWidth="1"/>
    <col min="4" max="4" width="12.5703125" style="1981" customWidth="1"/>
    <col min="5" max="5" width="14.5703125" style="1981" customWidth="1"/>
    <col min="6" max="6" width="9.7109375" style="2111" bestFit="1" customWidth="1"/>
    <col min="7" max="7" width="8.28515625" style="2111" customWidth="1"/>
    <col min="8" max="8" width="9.5703125" style="2108" customWidth="1"/>
    <col min="9" max="9" width="10.5703125" style="2116" customWidth="1"/>
    <col min="10" max="10" width="9.7109375" style="2117" bestFit="1" customWidth="1"/>
    <col min="11" max="11" width="10.42578125" style="2117" bestFit="1" customWidth="1"/>
    <col min="12" max="12" width="8.140625" style="1992" customWidth="1"/>
    <col min="13" max="13" width="6.140625" style="1036" customWidth="1"/>
    <col min="14" max="14" width="5.42578125" style="2118" hidden="1" customWidth="1"/>
    <col min="15" max="15" width="5.7109375" style="2118" hidden="1" customWidth="1"/>
    <col min="16" max="16" width="4.28515625" style="2108" customWidth="1"/>
    <col min="17" max="17" width="4.7109375" style="2108" hidden="1" customWidth="1"/>
    <col min="18" max="18" width="4.7109375" style="2120" hidden="1" customWidth="1"/>
    <col min="19" max="19" width="4.7109375" style="2108" hidden="1" customWidth="1"/>
    <col min="20" max="20" width="4.7109375" style="2111" hidden="1" customWidth="1"/>
    <col min="21" max="21" width="4.7109375" style="2111" customWidth="1"/>
    <col min="22" max="22" width="7.140625" style="2112" bestFit="1" customWidth="1"/>
    <col min="23" max="23" width="8.140625" style="1980" bestFit="1" customWidth="1"/>
    <col min="24" max="24" width="3.7109375" style="1981" customWidth="1"/>
    <col min="25" max="25" width="0.140625" style="1981" customWidth="1"/>
    <col min="26" max="26" width="4" style="1981" customWidth="1"/>
    <col min="27" max="27" width="9.85546875" style="1980" customWidth="1"/>
    <col min="28" max="28" width="9.28515625" style="1981" customWidth="1"/>
    <col min="29" max="29" width="6.42578125" style="1981" customWidth="1"/>
    <col min="30" max="30" width="10.28515625" style="1981" customWidth="1"/>
    <col min="31" max="31" width="5.5703125" style="1981" customWidth="1"/>
    <col min="32" max="32" width="7.28515625" style="1981" customWidth="1"/>
    <col min="33" max="33" width="12" style="1981" customWidth="1"/>
    <col min="34" max="34" width="9.28515625" style="1981" customWidth="1"/>
    <col min="35" max="35" width="9.85546875" style="1981" customWidth="1"/>
    <col min="36" max="36" width="13.28515625" style="1981" customWidth="1"/>
    <col min="37" max="37" width="16.42578125" style="1981" customWidth="1"/>
    <col min="38" max="38" width="9.28515625" style="1981" customWidth="1"/>
    <col min="39" max="39" width="7.5703125" style="1981" customWidth="1"/>
    <col min="40" max="40" width="10.28515625" style="1981" customWidth="1"/>
    <col min="41" max="41" width="23.85546875" style="1981" customWidth="1"/>
    <col min="42" max="42" width="14.7109375" style="1981" customWidth="1"/>
    <col min="43" max="43" width="13.85546875" style="1981" customWidth="1"/>
    <col min="44" max="44" width="7.42578125" style="1981" customWidth="1"/>
    <col min="45" max="45" width="7.28515625" style="1981" customWidth="1"/>
    <col min="46" max="46" width="9" style="1981" customWidth="1"/>
    <col min="47" max="47" width="9.7109375" style="1981" customWidth="1"/>
    <col min="48" max="48" width="11" style="1981" customWidth="1"/>
    <col min="49" max="49" width="18.140625" style="1981" customWidth="1"/>
    <col min="50" max="50" width="4.28515625" style="1981" customWidth="1"/>
    <col min="51" max="51" width="9" style="1981" customWidth="1"/>
    <col min="52" max="16384" width="9.140625" style="1981"/>
  </cols>
  <sheetData>
    <row r="1" spans="1:30" ht="18" customHeight="1" x14ac:dyDescent="0.2">
      <c r="B1" s="2737" t="s">
        <v>1095</v>
      </c>
      <c r="C1" s="2737"/>
      <c r="D1" s="2737"/>
      <c r="E1" s="2737"/>
      <c r="F1" s="2737"/>
      <c r="G1" s="2737"/>
      <c r="H1" s="2737"/>
      <c r="I1" s="2737"/>
      <c r="J1" s="2737"/>
      <c r="K1" s="2737"/>
      <c r="L1" s="2096"/>
      <c r="M1" s="1976"/>
      <c r="N1" s="1977"/>
      <c r="O1" s="1977"/>
      <c r="P1" s="1977"/>
      <c r="Q1" s="1977"/>
      <c r="R1" s="1977"/>
      <c r="S1" s="1977"/>
      <c r="T1" s="1978"/>
      <c r="U1" s="1978"/>
      <c r="V1" s="1979"/>
    </row>
    <row r="2" spans="1:30" ht="15" customHeight="1" x14ac:dyDescent="0.2">
      <c r="B2" s="2744" t="s">
        <v>165</v>
      </c>
      <c r="C2" s="2744"/>
      <c r="D2" s="1983"/>
      <c r="E2" s="1983"/>
      <c r="F2" s="1982"/>
      <c r="G2" s="1982"/>
      <c r="H2" s="2422">
        <f>SUM(H6:H28)</f>
        <v>1631370</v>
      </c>
      <c r="I2" s="2422">
        <f>SUM(I6:I28)</f>
        <v>1677530</v>
      </c>
      <c r="J2" s="2312">
        <f>SUM(J6:J28)</f>
        <v>182669</v>
      </c>
      <c r="K2" s="2121">
        <f>SUM(K6:K28)</f>
        <v>360841</v>
      </c>
      <c r="L2" s="1983"/>
      <c r="M2" s="1984"/>
      <c r="N2" s="1978">
        <f>COUNTIF(N6:N70,"/")</f>
        <v>0</v>
      </c>
      <c r="O2" s="1978">
        <f>COUNTIF(O6:O70,"/")</f>
        <v>0</v>
      </c>
      <c r="P2" s="1978">
        <f t="shared" ref="P2:Z2" si="0">COUNTIF(P6:P28,"/")</f>
        <v>22</v>
      </c>
      <c r="Q2" s="1978">
        <f t="shared" si="0"/>
        <v>0</v>
      </c>
      <c r="R2" s="1978">
        <f t="shared" si="0"/>
        <v>0</v>
      </c>
      <c r="S2" s="1978">
        <f t="shared" si="0"/>
        <v>0</v>
      </c>
      <c r="T2" s="1978">
        <f t="shared" si="0"/>
        <v>0</v>
      </c>
      <c r="U2" s="1978">
        <f t="shared" si="0"/>
        <v>22</v>
      </c>
      <c r="V2" s="1978">
        <f t="shared" si="0"/>
        <v>0</v>
      </c>
      <c r="W2" s="1978">
        <f t="shared" si="0"/>
        <v>0</v>
      </c>
      <c r="X2" s="1978">
        <f t="shared" si="0"/>
        <v>22</v>
      </c>
      <c r="Y2" s="1978">
        <f t="shared" si="0"/>
        <v>20</v>
      </c>
      <c r="Z2" s="1978">
        <f t="shared" si="0"/>
        <v>2</v>
      </c>
      <c r="AA2" s="1985"/>
      <c r="AB2" s="1978">
        <f>COUNTIF(AB4:AB65,"/")</f>
        <v>0</v>
      </c>
      <c r="AC2" s="1975">
        <f>COUNTIF(AC4:AC65,"/")</f>
        <v>0</v>
      </c>
    </row>
    <row r="3" spans="1:30" s="1992" customFormat="1" ht="24.75" customHeight="1" x14ac:dyDescent="0.2">
      <c r="A3" s="2741" t="s">
        <v>335</v>
      </c>
      <c r="B3" s="1858" t="s">
        <v>13</v>
      </c>
      <c r="C3" s="1858" t="s">
        <v>133</v>
      </c>
      <c r="D3" s="1858" t="s">
        <v>12</v>
      </c>
      <c r="E3" s="1859" t="s">
        <v>48</v>
      </c>
      <c r="F3" s="2729" t="s">
        <v>21</v>
      </c>
      <c r="G3" s="2730"/>
      <c r="H3" s="1986" t="s">
        <v>134</v>
      </c>
      <c r="I3" s="1987" t="s">
        <v>91</v>
      </c>
      <c r="J3" s="1988" t="s">
        <v>31</v>
      </c>
      <c r="K3" s="1988" t="s">
        <v>745</v>
      </c>
      <c r="L3" s="2731" t="s">
        <v>15</v>
      </c>
      <c r="M3" s="2734" t="s">
        <v>1096</v>
      </c>
      <c r="N3" s="1292" t="s">
        <v>23</v>
      </c>
      <c r="O3" s="1292"/>
      <c r="P3" s="1292" t="s">
        <v>1097</v>
      </c>
      <c r="Q3" s="1292"/>
      <c r="R3" s="1292" t="s">
        <v>7</v>
      </c>
      <c r="S3" s="1292"/>
      <c r="T3" s="1292"/>
      <c r="U3" s="1292" t="s">
        <v>7</v>
      </c>
      <c r="V3" s="2728" t="s">
        <v>128</v>
      </c>
      <c r="W3" s="2738" t="s">
        <v>128</v>
      </c>
      <c r="X3" s="2726" t="s">
        <v>119</v>
      </c>
      <c r="Y3" s="2726" t="s">
        <v>120</v>
      </c>
      <c r="Z3" s="2727" t="s">
        <v>125</v>
      </c>
      <c r="AA3" s="2738" t="s">
        <v>144</v>
      </c>
      <c r="AB3" s="2723" t="s">
        <v>145</v>
      </c>
      <c r="AC3" s="1991" t="s">
        <v>150</v>
      </c>
      <c r="AD3" s="2720" t="s">
        <v>159</v>
      </c>
    </row>
    <row r="4" spans="1:30" s="1992" customFormat="1" ht="15" customHeight="1" x14ac:dyDescent="0.2">
      <c r="A4" s="2742"/>
      <c r="B4" s="1860"/>
      <c r="C4" s="1860"/>
      <c r="D4" s="1860"/>
      <c r="E4" s="1860"/>
      <c r="F4" s="1993"/>
      <c r="G4" s="1993"/>
      <c r="H4" s="1994"/>
      <c r="I4" s="1995"/>
      <c r="J4" s="1994"/>
      <c r="K4" s="1994"/>
      <c r="L4" s="2732"/>
      <c r="M4" s="2735"/>
      <c r="N4" s="1997" t="s">
        <v>116</v>
      </c>
      <c r="O4" s="1997" t="s">
        <v>46</v>
      </c>
      <c r="P4" s="1997" t="s">
        <v>77</v>
      </c>
      <c r="Q4" s="1997" t="s">
        <v>45</v>
      </c>
      <c r="R4" s="1997" t="s">
        <v>24</v>
      </c>
      <c r="S4" s="1997" t="s">
        <v>25</v>
      </c>
      <c r="T4" s="1997" t="s">
        <v>26</v>
      </c>
      <c r="U4" s="1997" t="s">
        <v>45</v>
      </c>
      <c r="V4" s="2728"/>
      <c r="W4" s="2739"/>
      <c r="X4" s="2726"/>
      <c r="Y4" s="2726"/>
      <c r="Z4" s="2727"/>
      <c r="AA4" s="2739"/>
      <c r="AB4" s="2724"/>
      <c r="AC4" s="1999"/>
      <c r="AD4" s="2721"/>
    </row>
    <row r="5" spans="1:30" s="1992" customFormat="1" ht="45.75" customHeight="1" x14ac:dyDescent="0.2">
      <c r="A5" s="2743"/>
      <c r="B5" s="1861"/>
      <c r="C5" s="1861"/>
      <c r="D5" s="1861"/>
      <c r="E5" s="1861"/>
      <c r="F5" s="2000" t="s">
        <v>130</v>
      </c>
      <c r="G5" s="2000" t="s">
        <v>131</v>
      </c>
      <c r="H5" s="2001"/>
      <c r="I5" s="2002"/>
      <c r="J5" s="2001"/>
      <c r="K5" s="2001"/>
      <c r="L5" s="2733"/>
      <c r="M5" s="2736"/>
      <c r="N5" s="2004" t="s">
        <v>182</v>
      </c>
      <c r="O5" s="2004" t="s">
        <v>9</v>
      </c>
      <c r="P5" s="2004" t="s">
        <v>180</v>
      </c>
      <c r="Q5" s="2004" t="s">
        <v>181</v>
      </c>
      <c r="R5" s="2004" t="s">
        <v>8</v>
      </c>
      <c r="S5" s="2004" t="s">
        <v>9</v>
      </c>
      <c r="T5" s="2004" t="s">
        <v>10</v>
      </c>
      <c r="U5" s="1997" t="s">
        <v>11</v>
      </c>
      <c r="V5" s="2728"/>
      <c r="W5" s="2740"/>
      <c r="X5" s="2726"/>
      <c r="Y5" s="2726"/>
      <c r="Z5" s="2727"/>
      <c r="AA5" s="2740"/>
      <c r="AB5" s="2725"/>
      <c r="AC5" s="2006"/>
      <c r="AD5" s="2722"/>
    </row>
    <row r="6" spans="1:30" s="1992" customFormat="1" ht="225.75" customHeight="1" x14ac:dyDescent="0.2">
      <c r="A6" s="1032">
        <v>26</v>
      </c>
      <c r="B6" s="2004" t="s">
        <v>1148</v>
      </c>
      <c r="C6" s="1033" t="s">
        <v>836</v>
      </c>
      <c r="D6" s="1033" t="s">
        <v>838</v>
      </c>
      <c r="E6" s="1033" t="s">
        <v>837</v>
      </c>
      <c r="F6" s="2007">
        <v>44470</v>
      </c>
      <c r="G6" s="2007">
        <v>44834</v>
      </c>
      <c r="H6" s="2008">
        <v>156000</v>
      </c>
      <c r="I6" s="2009">
        <v>140360</v>
      </c>
      <c r="J6" s="2009"/>
      <c r="K6" s="2009"/>
      <c r="L6" s="1033" t="s">
        <v>869</v>
      </c>
      <c r="M6" s="1034" t="s">
        <v>186</v>
      </c>
      <c r="N6" s="1032"/>
      <c r="O6" s="1032"/>
      <c r="P6" s="1032" t="s">
        <v>49</v>
      </c>
      <c r="Q6" s="1032"/>
      <c r="R6" s="1032"/>
      <c r="S6" s="1032"/>
      <c r="T6" s="1032"/>
      <c r="U6" s="1032" t="s">
        <v>49</v>
      </c>
      <c r="V6" s="2010">
        <v>44337</v>
      </c>
      <c r="W6" s="2010" t="s">
        <v>1223</v>
      </c>
      <c r="X6" s="1033" t="s">
        <v>49</v>
      </c>
      <c r="Y6" s="1033" t="s">
        <v>49</v>
      </c>
      <c r="Z6" s="1033"/>
      <c r="AA6" s="2010"/>
      <c r="AB6" s="2011" t="s">
        <v>536</v>
      </c>
      <c r="AC6" s="2012" t="s">
        <v>534</v>
      </c>
      <c r="AD6" s="1033"/>
    </row>
    <row r="7" spans="1:30" s="2020" customFormat="1" ht="204" customHeight="1" x14ac:dyDescent="0.2">
      <c r="A7" s="2013">
        <v>27</v>
      </c>
      <c r="B7" s="2014" t="s">
        <v>1251</v>
      </c>
      <c r="C7" s="634" t="s">
        <v>677</v>
      </c>
      <c r="D7" s="634" t="s">
        <v>1252</v>
      </c>
      <c r="E7" s="634" t="s">
        <v>1133</v>
      </c>
      <c r="F7" s="1566">
        <v>44470</v>
      </c>
      <c r="G7" s="1566">
        <v>44834</v>
      </c>
      <c r="H7" s="1568">
        <v>28800</v>
      </c>
      <c r="I7" s="2015">
        <f>114*50*4+114*2*4*25</f>
        <v>45600</v>
      </c>
      <c r="J7" s="2015">
        <f>G79500  +1250 +11400</f>
        <v>12650</v>
      </c>
      <c r="K7" s="2015">
        <v>23450</v>
      </c>
      <c r="L7" s="1538" t="s">
        <v>17</v>
      </c>
      <c r="M7" s="634" t="s">
        <v>1230</v>
      </c>
      <c r="N7" s="2016"/>
      <c r="O7" s="2016"/>
      <c r="P7" s="1032" t="s">
        <v>49</v>
      </c>
      <c r="Q7" s="2016"/>
      <c r="R7" s="2016"/>
      <c r="S7" s="2016"/>
      <c r="T7" s="2016"/>
      <c r="U7" s="2016" t="s">
        <v>49</v>
      </c>
      <c r="V7" s="1571" t="s">
        <v>777</v>
      </c>
      <c r="W7" s="1571" t="s">
        <v>1224</v>
      </c>
      <c r="X7" s="2017" t="s">
        <v>49</v>
      </c>
      <c r="Y7" s="2017" t="s">
        <v>49</v>
      </c>
      <c r="Z7" s="2017"/>
      <c r="AA7" s="1571" t="s">
        <v>1250</v>
      </c>
      <c r="AB7" s="2018" t="s">
        <v>556</v>
      </c>
      <c r="AC7" s="2018" t="s">
        <v>557</v>
      </c>
      <c r="AD7" s="2019"/>
    </row>
    <row r="8" spans="1:30" s="1036" customFormat="1" ht="173.25" x14ac:dyDescent="0.2">
      <c r="A8" s="2021">
        <v>28</v>
      </c>
      <c r="B8" s="1035" t="s">
        <v>1149</v>
      </c>
      <c r="C8" s="1034" t="s">
        <v>822</v>
      </c>
      <c r="D8" s="1034" t="s">
        <v>823</v>
      </c>
      <c r="E8" s="1034" t="s">
        <v>821</v>
      </c>
      <c r="F8" s="2007">
        <v>44470</v>
      </c>
      <c r="G8" s="2007">
        <v>44603</v>
      </c>
      <c r="H8" s="2008">
        <v>28800</v>
      </c>
      <c r="I8" s="2009">
        <v>27000</v>
      </c>
      <c r="J8" s="2009">
        <v>27000</v>
      </c>
      <c r="K8" s="2009">
        <f>+I8-J8</f>
        <v>0</v>
      </c>
      <c r="L8" s="1033" t="s">
        <v>17</v>
      </c>
      <c r="M8" s="1034" t="s">
        <v>1134</v>
      </c>
      <c r="N8" s="1032"/>
      <c r="O8" s="1032"/>
      <c r="P8" s="1032" t="s">
        <v>49</v>
      </c>
      <c r="Q8" s="1032"/>
      <c r="R8" s="1032"/>
      <c r="S8" s="1032"/>
      <c r="T8" s="1032"/>
      <c r="U8" s="1032" t="s">
        <v>49</v>
      </c>
      <c r="V8" s="2022">
        <v>44344</v>
      </c>
      <c r="W8" s="2010" t="s">
        <v>907</v>
      </c>
      <c r="X8" s="2023" t="s">
        <v>49</v>
      </c>
      <c r="Y8" s="2023" t="s">
        <v>49</v>
      </c>
      <c r="Z8" s="2023"/>
      <c r="AA8" s="2010">
        <v>44616</v>
      </c>
      <c r="AB8" s="1538" t="s">
        <v>362</v>
      </c>
      <c r="AC8" s="2024"/>
      <c r="AD8" s="2023"/>
    </row>
    <row r="9" spans="1:30" s="1036" customFormat="1" ht="192.75" customHeight="1" x14ac:dyDescent="0.2">
      <c r="A9" s="2021">
        <v>29</v>
      </c>
      <c r="B9" s="1035" t="s">
        <v>1262</v>
      </c>
      <c r="C9" s="1034" t="s">
        <v>1261</v>
      </c>
      <c r="D9" s="1034" t="s">
        <v>849</v>
      </c>
      <c r="E9" s="1034" t="s">
        <v>850</v>
      </c>
      <c r="F9" s="2007">
        <v>44621</v>
      </c>
      <c r="G9" s="2007">
        <v>44650</v>
      </c>
      <c r="H9" s="2008">
        <v>10800</v>
      </c>
      <c r="I9" s="2009">
        <v>22000</v>
      </c>
      <c r="J9" s="2009">
        <v>22000</v>
      </c>
      <c r="K9" s="2009">
        <f>+I9-J9</f>
        <v>0</v>
      </c>
      <c r="L9" s="1033" t="s">
        <v>17</v>
      </c>
      <c r="M9" s="1034" t="s">
        <v>1135</v>
      </c>
      <c r="N9" s="1032"/>
      <c r="O9" s="1032"/>
      <c r="P9" s="1032" t="s">
        <v>49</v>
      </c>
      <c r="Q9" s="1032"/>
      <c r="R9" s="1032"/>
      <c r="S9" s="1032"/>
      <c r="T9" s="1032"/>
      <c r="U9" s="1032" t="s">
        <v>49</v>
      </c>
      <c r="V9" s="2022">
        <v>44344</v>
      </c>
      <c r="W9" s="2010" t="s">
        <v>870</v>
      </c>
      <c r="X9" s="2023" t="s">
        <v>49</v>
      </c>
      <c r="Y9" s="2023" t="s">
        <v>49</v>
      </c>
      <c r="Z9" s="2023"/>
      <c r="AA9" s="2010">
        <v>44649</v>
      </c>
      <c r="AB9" s="1538" t="s">
        <v>362</v>
      </c>
      <c r="AC9" s="2024"/>
      <c r="AD9" s="2023"/>
    </row>
    <row r="10" spans="1:30" s="1036" customFormat="1" ht="162.75" customHeight="1" x14ac:dyDescent="0.2">
      <c r="A10" s="2021">
        <v>30</v>
      </c>
      <c r="B10" s="1035" t="s">
        <v>1241</v>
      </c>
      <c r="C10" s="1034" t="s">
        <v>873</v>
      </c>
      <c r="D10" s="1034" t="s">
        <v>874</v>
      </c>
      <c r="E10" s="1034" t="s">
        <v>872</v>
      </c>
      <c r="F10" s="2007">
        <v>44679</v>
      </c>
      <c r="G10" s="2007">
        <v>44694</v>
      </c>
      <c r="H10" s="2008">
        <v>16800</v>
      </c>
      <c r="I10" s="2009">
        <v>10000</v>
      </c>
      <c r="J10" s="2009">
        <v>10000</v>
      </c>
      <c r="K10" s="2009">
        <f>+I10-J10</f>
        <v>0</v>
      </c>
      <c r="L10" s="1033" t="s">
        <v>17</v>
      </c>
      <c r="M10" s="1034" t="s">
        <v>1316</v>
      </c>
      <c r="N10" s="1032"/>
      <c r="O10" s="1032"/>
      <c r="P10" s="1032" t="s">
        <v>49</v>
      </c>
      <c r="Q10" s="1032"/>
      <c r="R10" s="1032"/>
      <c r="S10" s="1032"/>
      <c r="T10" s="1032"/>
      <c r="U10" s="1032" t="s">
        <v>49</v>
      </c>
      <c r="V10" s="2022"/>
      <c r="W10" s="2010" t="s">
        <v>1225</v>
      </c>
      <c r="X10" s="2023" t="s">
        <v>49</v>
      </c>
      <c r="Y10" s="2023" t="s">
        <v>49</v>
      </c>
      <c r="Z10" s="2023"/>
      <c r="AA10" s="2010">
        <v>44690</v>
      </c>
      <c r="AB10" s="1538" t="s">
        <v>362</v>
      </c>
      <c r="AC10" s="2025" t="s">
        <v>539</v>
      </c>
      <c r="AD10" s="2023"/>
    </row>
    <row r="11" spans="1:30" s="1036" customFormat="1" ht="196.5" customHeight="1" x14ac:dyDescent="0.2">
      <c r="A11" s="2021">
        <v>31</v>
      </c>
      <c r="B11" s="2004" t="s">
        <v>1239</v>
      </c>
      <c r="C11" s="1033" t="s">
        <v>738</v>
      </c>
      <c r="D11" s="1034" t="s">
        <v>739</v>
      </c>
      <c r="E11" s="2026" t="s">
        <v>740</v>
      </c>
      <c r="F11" s="2007">
        <v>44691</v>
      </c>
      <c r="G11" s="2007">
        <v>44698</v>
      </c>
      <c r="H11" s="2009">
        <v>18000</v>
      </c>
      <c r="I11" s="2009">
        <v>18000</v>
      </c>
      <c r="J11" s="2009"/>
      <c r="K11" s="2009"/>
      <c r="L11" s="1033" t="s">
        <v>17</v>
      </c>
      <c r="M11" s="1034" t="s">
        <v>1136</v>
      </c>
      <c r="N11" s="1032"/>
      <c r="O11" s="1032"/>
      <c r="P11" s="1032" t="s">
        <v>49</v>
      </c>
      <c r="Q11" s="1032"/>
      <c r="R11" s="1032"/>
      <c r="S11" s="1032"/>
      <c r="T11" s="1032"/>
      <c r="U11" s="1032" t="s">
        <v>49</v>
      </c>
      <c r="V11" s="2022"/>
      <c r="W11" s="2010" t="s">
        <v>786</v>
      </c>
      <c r="X11" s="2023" t="s">
        <v>49</v>
      </c>
      <c r="Y11" s="2023" t="s">
        <v>49</v>
      </c>
      <c r="Z11" s="2023"/>
      <c r="AA11" s="2010"/>
      <c r="AB11" s="1538"/>
      <c r="AC11" s="2025"/>
      <c r="AD11" s="2023"/>
    </row>
    <row r="12" spans="1:30" s="1036" customFormat="1" ht="162.75" customHeight="1" x14ac:dyDescent="0.2">
      <c r="A12" s="2021">
        <v>32</v>
      </c>
      <c r="B12" s="2004" t="s">
        <v>1150</v>
      </c>
      <c r="C12" s="1033" t="s">
        <v>799</v>
      </c>
      <c r="D12" s="1034" t="s">
        <v>797</v>
      </c>
      <c r="E12" s="2026" t="s">
        <v>800</v>
      </c>
      <c r="F12" s="2007">
        <v>44735</v>
      </c>
      <c r="G12" s="2007">
        <v>44736</v>
      </c>
      <c r="H12" s="2009">
        <v>18100</v>
      </c>
      <c r="I12" s="2009">
        <v>18100</v>
      </c>
      <c r="J12" s="2009"/>
      <c r="K12" s="2009"/>
      <c r="L12" s="1033" t="s">
        <v>17</v>
      </c>
      <c r="M12" s="1034" t="s">
        <v>1137</v>
      </c>
      <c r="N12" s="1032"/>
      <c r="O12" s="1032"/>
      <c r="P12" s="1032" t="s">
        <v>49</v>
      </c>
      <c r="Q12" s="1032"/>
      <c r="R12" s="1032"/>
      <c r="S12" s="1032"/>
      <c r="T12" s="1032"/>
      <c r="U12" s="1032" t="s">
        <v>49</v>
      </c>
      <c r="V12" s="2022"/>
      <c r="W12" s="2010" t="s">
        <v>923</v>
      </c>
      <c r="X12" s="2023" t="s">
        <v>49</v>
      </c>
      <c r="Y12" s="2023" t="s">
        <v>49</v>
      </c>
      <c r="Z12" s="2023"/>
      <c r="AA12" s="2010"/>
      <c r="AB12" s="1538"/>
      <c r="AC12" s="2025"/>
      <c r="AD12" s="2023"/>
    </row>
    <row r="13" spans="1:30" s="1036" customFormat="1" ht="170.25" customHeight="1" x14ac:dyDescent="0.2">
      <c r="A13" s="2021">
        <v>33</v>
      </c>
      <c r="B13" s="2004" t="s">
        <v>1213</v>
      </c>
      <c r="C13" s="1033" t="s">
        <v>839</v>
      </c>
      <c r="D13" s="1034" t="s">
        <v>840</v>
      </c>
      <c r="E13" s="2026" t="s">
        <v>1138</v>
      </c>
      <c r="F13" s="2007">
        <v>44630</v>
      </c>
      <c r="G13" s="2007">
        <v>44631</v>
      </c>
      <c r="H13" s="2009">
        <v>18100</v>
      </c>
      <c r="I13" s="2009">
        <v>18000</v>
      </c>
      <c r="J13" s="2009"/>
      <c r="K13" s="2009"/>
      <c r="L13" s="1033" t="s">
        <v>17</v>
      </c>
      <c r="M13" s="1034" t="s">
        <v>819</v>
      </c>
      <c r="N13" s="1032"/>
      <c r="O13" s="1032"/>
      <c r="P13" s="1032" t="s">
        <v>49</v>
      </c>
      <c r="Q13" s="1032"/>
      <c r="R13" s="1032"/>
      <c r="S13" s="1032"/>
      <c r="T13" s="1032"/>
      <c r="U13" s="1032" t="s">
        <v>49</v>
      </c>
      <c r="V13" s="2022"/>
      <c r="W13" s="2010" t="s">
        <v>903</v>
      </c>
      <c r="X13" s="2023" t="s">
        <v>49</v>
      </c>
      <c r="Y13" s="2023" t="s">
        <v>49</v>
      </c>
      <c r="Z13" s="2023"/>
      <c r="AA13" s="2010"/>
      <c r="AB13" s="1538"/>
      <c r="AC13" s="2025"/>
      <c r="AD13" s="2023"/>
    </row>
    <row r="14" spans="1:30" s="1036" customFormat="1" ht="189" customHeight="1" x14ac:dyDescent="0.2">
      <c r="A14" s="2021">
        <v>34</v>
      </c>
      <c r="B14" s="2004" t="s">
        <v>1214</v>
      </c>
      <c r="C14" s="1033" t="s">
        <v>859</v>
      </c>
      <c r="D14" s="1034" t="s">
        <v>860</v>
      </c>
      <c r="E14" s="2026" t="s">
        <v>857</v>
      </c>
      <c r="F14" s="2007">
        <v>44586</v>
      </c>
      <c r="G14" s="2007">
        <v>44587</v>
      </c>
      <c r="H14" s="2009">
        <v>23200</v>
      </c>
      <c r="I14" s="2009">
        <v>23200</v>
      </c>
      <c r="J14" s="2009"/>
      <c r="K14" s="2009"/>
      <c r="L14" s="1033" t="s">
        <v>17</v>
      </c>
      <c r="M14" s="1034" t="s">
        <v>858</v>
      </c>
      <c r="N14" s="1032"/>
      <c r="O14" s="1032"/>
      <c r="P14" s="1032" t="s">
        <v>49</v>
      </c>
      <c r="Q14" s="1032"/>
      <c r="R14" s="1032"/>
      <c r="S14" s="1032"/>
      <c r="T14" s="1032"/>
      <c r="U14" s="1032" t="s">
        <v>49</v>
      </c>
      <c r="V14" s="2022"/>
      <c r="W14" s="2010" t="s">
        <v>924</v>
      </c>
      <c r="X14" s="2023" t="s">
        <v>49</v>
      </c>
      <c r="Y14" s="2023" t="s">
        <v>49</v>
      </c>
      <c r="Z14" s="2023"/>
      <c r="AA14" s="2010"/>
      <c r="AB14" s="1538"/>
      <c r="AC14" s="2025"/>
      <c r="AD14" s="2023"/>
    </row>
    <row r="15" spans="1:30" s="1036" customFormat="1" ht="174" customHeight="1" x14ac:dyDescent="0.2">
      <c r="A15" s="2021">
        <v>35</v>
      </c>
      <c r="B15" s="2004" t="s">
        <v>1333</v>
      </c>
      <c r="C15" s="1033" t="s">
        <v>884</v>
      </c>
      <c r="D15" s="1034" t="s">
        <v>885</v>
      </c>
      <c r="E15" s="1034" t="s">
        <v>1139</v>
      </c>
      <c r="F15" s="2007">
        <v>44728</v>
      </c>
      <c r="G15" s="2007">
        <v>44729</v>
      </c>
      <c r="H15" s="2008">
        <f>36000+9000</f>
        <v>45000</v>
      </c>
      <c r="I15" s="2009">
        <v>14200</v>
      </c>
      <c r="J15" s="2009">
        <v>14200</v>
      </c>
      <c r="K15" s="2009">
        <f>I15-J15</f>
        <v>0</v>
      </c>
      <c r="L15" s="1033" t="s">
        <v>17</v>
      </c>
      <c r="M15" s="1033" t="s">
        <v>888</v>
      </c>
      <c r="O15" s="1032"/>
      <c r="P15" s="1032" t="s">
        <v>49</v>
      </c>
      <c r="Q15" s="1032"/>
      <c r="R15" s="1032"/>
      <c r="S15" s="1032"/>
      <c r="T15" s="1032"/>
      <c r="U15" s="1032" t="s">
        <v>49</v>
      </c>
      <c r="V15" s="2022"/>
      <c r="W15" s="2010" t="s">
        <v>1334</v>
      </c>
      <c r="X15" s="1548" t="s">
        <v>49</v>
      </c>
      <c r="Y15" s="1548" t="s">
        <v>49</v>
      </c>
      <c r="Z15" s="2023"/>
      <c r="AA15" s="2010"/>
      <c r="AB15" s="1538" t="s">
        <v>361</v>
      </c>
      <c r="AC15" s="2025" t="s">
        <v>539</v>
      </c>
      <c r="AD15" s="2023"/>
    </row>
    <row r="16" spans="1:30" s="1036" customFormat="1" ht="159" customHeight="1" x14ac:dyDescent="0.2">
      <c r="A16" s="2021">
        <v>36</v>
      </c>
      <c r="B16" s="2027" t="s">
        <v>1151</v>
      </c>
      <c r="C16" s="1562" t="s">
        <v>843</v>
      </c>
      <c r="D16" s="1563" t="s">
        <v>844</v>
      </c>
      <c r="E16" s="633" t="s">
        <v>1140</v>
      </c>
      <c r="F16" s="1564">
        <v>44581</v>
      </c>
      <c r="G16" s="1564">
        <v>44582</v>
      </c>
      <c r="H16" s="635">
        <v>40000</v>
      </c>
      <c r="I16" s="2028">
        <v>10000</v>
      </c>
      <c r="J16" s="2028">
        <v>0</v>
      </c>
      <c r="K16" s="635">
        <v>0</v>
      </c>
      <c r="L16" s="1565" t="s">
        <v>17</v>
      </c>
      <c r="M16" s="1032" t="s">
        <v>1175</v>
      </c>
      <c r="N16" s="1566"/>
      <c r="O16" s="1566"/>
      <c r="P16" s="1032" t="s">
        <v>49</v>
      </c>
      <c r="Q16" s="1567"/>
      <c r="R16" s="1568"/>
      <c r="S16" s="1567"/>
      <c r="T16" s="1569"/>
      <c r="U16" s="1569" t="s">
        <v>49</v>
      </c>
      <c r="V16" s="1570"/>
      <c r="W16" s="1571" t="s">
        <v>870</v>
      </c>
      <c r="X16" s="1572" t="s">
        <v>49</v>
      </c>
      <c r="Y16" s="1572" t="s">
        <v>49</v>
      </c>
      <c r="Z16" s="1572"/>
      <c r="AA16" s="1571">
        <v>44589</v>
      </c>
      <c r="AB16" s="1573" t="s">
        <v>554</v>
      </c>
      <c r="AC16" s="1589" t="s">
        <v>695</v>
      </c>
      <c r="AD16" s="2023"/>
    </row>
    <row r="17" spans="1:51" s="755" customFormat="1" ht="409.5" x14ac:dyDescent="0.2">
      <c r="A17" s="1032">
        <v>37</v>
      </c>
      <c r="B17" s="2029" t="s">
        <v>1283</v>
      </c>
      <c r="C17" s="1532" t="s">
        <v>1147</v>
      </c>
      <c r="D17" s="2030" t="s">
        <v>1176</v>
      </c>
      <c r="E17" s="1532" t="s">
        <v>1141</v>
      </c>
      <c r="F17" s="2031">
        <v>44470</v>
      </c>
      <c r="G17" s="2031">
        <v>44834</v>
      </c>
      <c r="H17" s="2032">
        <v>100000</v>
      </c>
      <c r="I17" s="1533">
        <v>100000</v>
      </c>
      <c r="J17" s="1533">
        <v>0</v>
      </c>
      <c r="K17" s="1533">
        <v>0</v>
      </c>
      <c r="L17" s="1033" t="s">
        <v>17</v>
      </c>
      <c r="M17" s="1532" t="s">
        <v>1284</v>
      </c>
      <c r="N17" s="1534"/>
      <c r="O17" s="1535"/>
      <c r="P17" s="1032" t="s">
        <v>49</v>
      </c>
      <c r="Q17" s="1032"/>
      <c r="R17" s="1032"/>
      <c r="S17" s="1032"/>
      <c r="T17" s="1032"/>
      <c r="U17" s="1032" t="s">
        <v>49</v>
      </c>
      <c r="V17" s="1536"/>
      <c r="W17" s="1571" t="s">
        <v>902</v>
      </c>
      <c r="X17" s="1549" t="s">
        <v>49</v>
      </c>
      <c r="Y17" s="1548" t="s">
        <v>49</v>
      </c>
      <c r="Z17" s="1537"/>
      <c r="AA17" s="2010"/>
      <c r="AB17" s="1538" t="s">
        <v>360</v>
      </c>
      <c r="AC17" s="1588"/>
      <c r="AD17" s="1537"/>
    </row>
    <row r="18" spans="1:51" s="2039" customFormat="1" ht="97.5" customHeight="1" x14ac:dyDescent="0.2">
      <c r="A18" s="2016">
        <v>38</v>
      </c>
      <c r="B18" s="1961" t="s">
        <v>754</v>
      </c>
      <c r="C18" s="1538" t="s">
        <v>85</v>
      </c>
      <c r="D18" s="1538" t="s">
        <v>1142</v>
      </c>
      <c r="E18" s="634" t="s">
        <v>117</v>
      </c>
      <c r="F18" s="2033">
        <v>44287</v>
      </c>
      <c r="G18" s="2033">
        <v>44439</v>
      </c>
      <c r="H18" s="2034">
        <v>30000</v>
      </c>
      <c r="I18" s="2028">
        <v>30000</v>
      </c>
      <c r="J18" s="2028">
        <v>0</v>
      </c>
      <c r="K18" s="2028">
        <v>0</v>
      </c>
      <c r="L18" s="1565" t="s">
        <v>17</v>
      </c>
      <c r="M18" s="634" t="s">
        <v>83</v>
      </c>
      <c r="N18" s="2016"/>
      <c r="O18" s="2016"/>
      <c r="P18" s="1032" t="s">
        <v>49</v>
      </c>
      <c r="Q18" s="1032"/>
      <c r="R18" s="1032"/>
      <c r="S18" s="1032"/>
      <c r="T18" s="1032"/>
      <c r="U18" s="1032" t="s">
        <v>49</v>
      </c>
      <c r="V18" s="2035"/>
      <c r="W18" s="1571" t="s">
        <v>753</v>
      </c>
      <c r="X18" s="2036" t="s">
        <v>49</v>
      </c>
      <c r="Y18" s="1569" t="s">
        <v>49</v>
      </c>
      <c r="Z18" s="1569"/>
      <c r="AA18" s="1564">
        <v>44533</v>
      </c>
      <c r="AB18" s="1538" t="s">
        <v>555</v>
      </c>
      <c r="AC18" s="2037"/>
      <c r="AD18" s="2023"/>
      <c r="AE18" s="2038"/>
      <c r="AF18" s="2038"/>
      <c r="AG18" s="2038"/>
      <c r="AJ18" s="2038"/>
      <c r="AO18" s="2038" t="s">
        <v>49</v>
      </c>
      <c r="AX18" s="2040"/>
      <c r="AY18" s="1538"/>
    </row>
    <row r="19" spans="1:51" s="1037" customFormat="1" ht="258" customHeight="1" x14ac:dyDescent="0.25">
      <c r="A19" s="2041">
        <v>39</v>
      </c>
      <c r="B19" s="2042" t="s">
        <v>1297</v>
      </c>
      <c r="C19" s="2043" t="s">
        <v>673</v>
      </c>
      <c r="D19" s="2044" t="s">
        <v>1143</v>
      </c>
      <c r="E19" s="2045" t="s">
        <v>589</v>
      </c>
      <c r="F19" s="2046">
        <v>44501</v>
      </c>
      <c r="G19" s="2046">
        <v>44773</v>
      </c>
      <c r="H19" s="2047">
        <v>50000</v>
      </c>
      <c r="I19" s="2048">
        <v>38000</v>
      </c>
      <c r="J19" s="2453">
        <f>28400 +1725 +3000</f>
        <v>33125</v>
      </c>
      <c r="K19" s="2048">
        <v>4875</v>
      </c>
      <c r="L19" s="1701" t="s">
        <v>17</v>
      </c>
      <c r="M19" s="1701" t="s">
        <v>374</v>
      </c>
      <c r="N19" s="2041"/>
      <c r="O19" s="2041"/>
      <c r="P19" s="1032" t="s">
        <v>49</v>
      </c>
      <c r="Q19" s="1032"/>
      <c r="R19" s="1032"/>
      <c r="S19" s="1032"/>
      <c r="T19" s="1032"/>
      <c r="U19" s="1032" t="s">
        <v>49</v>
      </c>
      <c r="V19" s="2049">
        <v>44361</v>
      </c>
      <c r="W19" s="2050" t="s">
        <v>696</v>
      </c>
      <c r="X19" s="2051" t="s">
        <v>49</v>
      </c>
      <c r="Y19" s="1537" t="s">
        <v>49</v>
      </c>
      <c r="Z19" s="1537"/>
      <c r="AA19" s="2010" t="s">
        <v>1306</v>
      </c>
      <c r="AB19" s="1538" t="s">
        <v>362</v>
      </c>
      <c r="AC19" s="1588"/>
      <c r="AD19" s="2023"/>
    </row>
    <row r="20" spans="1:51" s="1037" customFormat="1" ht="144" customHeight="1" x14ac:dyDescent="0.25">
      <c r="A20" s="2041">
        <v>40</v>
      </c>
      <c r="B20" s="2052" t="s">
        <v>1317</v>
      </c>
      <c r="C20" s="1701" t="s">
        <v>758</v>
      </c>
      <c r="D20" s="1701" t="s">
        <v>1286</v>
      </c>
      <c r="E20" s="1701" t="s">
        <v>1285</v>
      </c>
      <c r="F20" s="2046">
        <v>44804</v>
      </c>
      <c r="G20" s="2046">
        <v>44806</v>
      </c>
      <c r="H20" s="2053">
        <v>600000</v>
      </c>
      <c r="I20" s="2054">
        <v>545000</v>
      </c>
      <c r="J20" s="2054"/>
      <c r="K20" s="2054"/>
      <c r="L20" s="1701" t="s">
        <v>17</v>
      </c>
      <c r="M20" s="1701" t="s">
        <v>896</v>
      </c>
      <c r="N20" s="1549"/>
      <c r="O20" s="2041"/>
      <c r="P20" s="1032" t="s">
        <v>49</v>
      </c>
      <c r="Q20" s="1032"/>
      <c r="R20" s="1032"/>
      <c r="S20" s="1032"/>
      <c r="T20" s="1032"/>
      <c r="U20" s="1032" t="s">
        <v>49</v>
      </c>
      <c r="V20" s="2049">
        <v>44361</v>
      </c>
      <c r="W20" s="2050" t="s">
        <v>1287</v>
      </c>
      <c r="X20" s="1537" t="s">
        <v>49</v>
      </c>
      <c r="Y20" s="1537" t="s">
        <v>49</v>
      </c>
      <c r="Z20" s="1537"/>
      <c r="AA20" s="2010"/>
      <c r="AB20" s="2011" t="s">
        <v>537</v>
      </c>
      <c r="AC20" s="2012" t="s">
        <v>565</v>
      </c>
      <c r="AD20" s="2055" t="s">
        <v>538</v>
      </c>
    </row>
    <row r="21" spans="1:51" s="1037" customFormat="1" ht="156" customHeight="1" x14ac:dyDescent="0.25">
      <c r="A21" s="2041">
        <v>41</v>
      </c>
      <c r="B21" s="2052" t="s">
        <v>1177</v>
      </c>
      <c r="C21" s="1701" t="s">
        <v>761</v>
      </c>
      <c r="D21" s="1701" t="s">
        <v>762</v>
      </c>
      <c r="E21" s="1701" t="s">
        <v>376</v>
      </c>
      <c r="F21" s="2046">
        <v>44501</v>
      </c>
      <c r="G21" s="2046">
        <v>44804</v>
      </c>
      <c r="H21" s="2053">
        <v>110000</v>
      </c>
      <c r="I21" s="2054">
        <v>200000</v>
      </c>
      <c r="J21" s="2054">
        <v>1500</v>
      </c>
      <c r="K21" s="2054">
        <f>+I21-J21</f>
        <v>198500</v>
      </c>
      <c r="L21" s="1701" t="s">
        <v>17</v>
      </c>
      <c r="M21" s="1701" t="s">
        <v>896</v>
      </c>
      <c r="N21" s="2041"/>
      <c r="O21" s="2056"/>
      <c r="P21" s="1032" t="s">
        <v>49</v>
      </c>
      <c r="Q21" s="1032"/>
      <c r="R21" s="1032"/>
      <c r="S21" s="1032"/>
      <c r="T21" s="1032"/>
      <c r="U21" s="1032" t="s">
        <v>49</v>
      </c>
      <c r="V21" s="2049">
        <v>44361</v>
      </c>
      <c r="W21" s="2050" t="s">
        <v>834</v>
      </c>
      <c r="X21" s="1537" t="s">
        <v>49</v>
      </c>
      <c r="Y21" s="1537" t="s">
        <v>49</v>
      </c>
      <c r="Z21" s="1537"/>
      <c r="AA21" s="2494"/>
      <c r="AB21" s="1538" t="s">
        <v>359</v>
      </c>
      <c r="AC21" s="1588"/>
      <c r="AD21" s="2057"/>
    </row>
    <row r="22" spans="1:51" s="1037" customFormat="1" ht="128.25" customHeight="1" x14ac:dyDescent="0.25">
      <c r="A22" s="2058">
        <v>42</v>
      </c>
      <c r="B22" s="564" t="s">
        <v>1171</v>
      </c>
      <c r="C22" s="2044" t="s">
        <v>414</v>
      </c>
      <c r="D22" s="2044" t="s">
        <v>377</v>
      </c>
      <c r="E22" s="2045" t="s">
        <v>378</v>
      </c>
      <c r="F22" s="2046">
        <v>44470</v>
      </c>
      <c r="G22" s="2046">
        <v>44834</v>
      </c>
      <c r="H22" s="2059">
        <v>42000</v>
      </c>
      <c r="I22" s="2060">
        <f>50*20*36+50*50*36+4000</f>
        <v>130000</v>
      </c>
      <c r="J22" s="2060">
        <v>1500</v>
      </c>
      <c r="K22" s="2060">
        <f>+I22-J22</f>
        <v>128500</v>
      </c>
      <c r="L22" s="1701" t="s">
        <v>17</v>
      </c>
      <c r="M22" s="1701" t="s">
        <v>896</v>
      </c>
      <c r="N22" s="2041"/>
      <c r="O22" s="2041"/>
      <c r="P22" s="1032" t="s">
        <v>49</v>
      </c>
      <c r="Q22" s="1032"/>
      <c r="R22" s="1032"/>
      <c r="S22" s="1032"/>
      <c r="T22" s="1032"/>
      <c r="U22" s="1032" t="s">
        <v>49</v>
      </c>
      <c r="V22" s="2050"/>
      <c r="W22" s="2050">
        <v>44440</v>
      </c>
      <c r="X22" s="1537" t="s">
        <v>49</v>
      </c>
      <c r="Y22" s="1537" t="s">
        <v>49</v>
      </c>
      <c r="Z22" s="1537"/>
      <c r="AA22" s="2010">
        <v>44656</v>
      </c>
      <c r="AB22" s="1538" t="s">
        <v>362</v>
      </c>
      <c r="AC22" s="1588"/>
      <c r="AD22" s="2057"/>
    </row>
    <row r="23" spans="1:51" s="2071" customFormat="1" ht="253.5" customHeight="1" x14ac:dyDescent="0.2">
      <c r="A23" s="2061">
        <v>43</v>
      </c>
      <c r="B23" s="1039" t="s">
        <v>1310</v>
      </c>
      <c r="C23" s="2062" t="s">
        <v>583</v>
      </c>
      <c r="D23" s="2062" t="s">
        <v>1311</v>
      </c>
      <c r="E23" s="2062" t="s">
        <v>1309</v>
      </c>
      <c r="F23" s="2063">
        <v>44652</v>
      </c>
      <c r="G23" s="2063">
        <v>44834</v>
      </c>
      <c r="H23" s="2064">
        <v>35410</v>
      </c>
      <c r="I23" s="2065">
        <v>35410</v>
      </c>
      <c r="J23" s="2454">
        <v>32294</v>
      </c>
      <c r="K23" s="2065">
        <f>+I23-J23</f>
        <v>3116</v>
      </c>
      <c r="L23" s="1538" t="s">
        <v>17</v>
      </c>
      <c r="M23" s="2066" t="s">
        <v>586</v>
      </c>
      <c r="N23" s="2033"/>
      <c r="O23" s="2033"/>
      <c r="P23" s="1032" t="s">
        <v>49</v>
      </c>
      <c r="Q23" s="1032"/>
      <c r="R23" s="1032"/>
      <c r="S23" s="1032"/>
      <c r="T23" s="1032"/>
      <c r="U23" s="1032" t="s">
        <v>49</v>
      </c>
      <c r="V23" s="2067">
        <v>44445</v>
      </c>
      <c r="W23" s="1571" t="s">
        <v>902</v>
      </c>
      <c r="X23" s="2016" t="s">
        <v>49</v>
      </c>
      <c r="Y23" s="1569" t="s">
        <v>49</v>
      </c>
      <c r="Z23" s="1569"/>
      <c r="AA23" s="1571">
        <v>44725</v>
      </c>
      <c r="AB23" s="2068"/>
      <c r="AC23" s="2069"/>
      <c r="AD23" s="2070"/>
    </row>
    <row r="24" spans="1:51" s="2071" customFormat="1" ht="140.25" customHeight="1" x14ac:dyDescent="0.2">
      <c r="A24" s="2061">
        <v>44</v>
      </c>
      <c r="B24" s="482" t="s">
        <v>1172</v>
      </c>
      <c r="C24" s="1562" t="s">
        <v>770</v>
      </c>
      <c r="D24" s="1563" t="s">
        <v>768</v>
      </c>
      <c r="E24" s="633" t="s">
        <v>772</v>
      </c>
      <c r="F24" s="1564">
        <v>44828</v>
      </c>
      <c r="G24" s="1564">
        <v>44828</v>
      </c>
      <c r="H24" s="635">
        <v>115000</v>
      </c>
      <c r="I24" s="2028">
        <v>115000</v>
      </c>
      <c r="J24" s="2028">
        <v>0</v>
      </c>
      <c r="K24" s="635">
        <v>0</v>
      </c>
      <c r="L24" s="1565" t="s">
        <v>17</v>
      </c>
      <c r="M24" s="633" t="s">
        <v>769</v>
      </c>
      <c r="N24" s="2033"/>
      <c r="O24" s="2033"/>
      <c r="P24" s="1032" t="s">
        <v>49</v>
      </c>
      <c r="Q24" s="2016"/>
      <c r="R24" s="2016"/>
      <c r="S24" s="2016"/>
      <c r="T24" s="2016"/>
      <c r="U24" s="2016" t="s">
        <v>49</v>
      </c>
      <c r="V24" s="2067">
        <v>44539</v>
      </c>
      <c r="W24" s="1571" t="s">
        <v>920</v>
      </c>
      <c r="X24" s="1569" t="s">
        <v>49</v>
      </c>
      <c r="Y24" s="1569"/>
      <c r="Z24" s="1569" t="s">
        <v>49</v>
      </c>
      <c r="AA24" s="1571"/>
      <c r="AB24" s="2068"/>
      <c r="AC24" s="2069"/>
      <c r="AD24" s="2070"/>
    </row>
    <row r="25" spans="1:51" s="2472" customFormat="1" ht="219" customHeight="1" x14ac:dyDescent="0.2">
      <c r="A25" s="2456">
        <v>45</v>
      </c>
      <c r="B25" s="2457" t="s">
        <v>1318</v>
      </c>
      <c r="C25" s="2458" t="s">
        <v>773</v>
      </c>
      <c r="D25" s="2459" t="s">
        <v>774</v>
      </c>
      <c r="E25" s="2458" t="s">
        <v>782</v>
      </c>
      <c r="F25" s="2460">
        <v>44629</v>
      </c>
      <c r="G25" s="2460">
        <v>44629</v>
      </c>
      <c r="H25" s="2461">
        <v>11800</v>
      </c>
      <c r="I25" s="2462"/>
      <c r="J25" s="2462">
        <v>0</v>
      </c>
      <c r="K25" s="2462">
        <v>0</v>
      </c>
      <c r="L25" s="2463" t="s">
        <v>17</v>
      </c>
      <c r="M25" s="2464" t="s">
        <v>775</v>
      </c>
      <c r="N25" s="2465"/>
      <c r="O25" s="2465"/>
      <c r="P25" s="2466"/>
      <c r="Q25" s="2466"/>
      <c r="R25" s="2466"/>
      <c r="S25" s="2466"/>
      <c r="T25" s="2466"/>
      <c r="U25" s="2466"/>
      <c r="V25" s="2467">
        <v>44539</v>
      </c>
      <c r="W25" s="2468" t="s">
        <v>833</v>
      </c>
      <c r="X25" s="2469"/>
      <c r="Y25" s="2466"/>
      <c r="Z25" s="2469"/>
      <c r="AA25" s="2468"/>
      <c r="AB25" s="2468"/>
      <c r="AC25" s="2470"/>
      <c r="AD25" s="2471"/>
    </row>
    <row r="26" spans="1:51" s="1975" customFormat="1" ht="204.75" x14ac:dyDescent="0.2">
      <c r="A26" s="634">
        <v>46</v>
      </c>
      <c r="B26" s="483" t="s">
        <v>1346</v>
      </c>
      <c r="C26" s="1562" t="s">
        <v>779</v>
      </c>
      <c r="D26" s="1563" t="s">
        <v>781</v>
      </c>
      <c r="E26" s="633" t="s">
        <v>780</v>
      </c>
      <c r="F26" s="1564">
        <v>44470</v>
      </c>
      <c r="G26" s="1564">
        <v>44834</v>
      </c>
      <c r="H26" s="635">
        <v>85660</v>
      </c>
      <c r="I26" s="2028">
        <v>85660</v>
      </c>
      <c r="J26" s="2028">
        <v>0</v>
      </c>
      <c r="K26" s="635">
        <v>0</v>
      </c>
      <c r="L26" s="1565" t="s">
        <v>17</v>
      </c>
      <c r="M26" s="633" t="s">
        <v>776</v>
      </c>
      <c r="N26" s="1566"/>
      <c r="O26" s="1566"/>
      <c r="P26" s="1032" t="s">
        <v>49</v>
      </c>
      <c r="Q26" s="1567"/>
      <c r="R26" s="1568"/>
      <c r="S26" s="1567"/>
      <c r="T26" s="1569"/>
      <c r="U26" s="1569" t="s">
        <v>49</v>
      </c>
      <c r="V26" s="1570"/>
      <c r="W26" s="1571" t="s">
        <v>832</v>
      </c>
      <c r="X26" s="1572" t="s">
        <v>49</v>
      </c>
      <c r="Y26" s="1571"/>
      <c r="Z26" s="1572" t="s">
        <v>49</v>
      </c>
      <c r="AA26" s="1571"/>
      <c r="AB26" s="1571"/>
      <c r="AC26" s="1571"/>
      <c r="AD26" s="1571"/>
    </row>
    <row r="27" spans="1:51" s="1975" customFormat="1" ht="171" customHeight="1" x14ac:dyDescent="0.2">
      <c r="A27" s="634">
        <v>47</v>
      </c>
      <c r="B27" s="2014" t="s">
        <v>1313</v>
      </c>
      <c r="C27" s="1562" t="s">
        <v>1103</v>
      </c>
      <c r="D27" s="1563" t="s">
        <v>1104</v>
      </c>
      <c r="E27" s="633" t="s">
        <v>1105</v>
      </c>
      <c r="F27" s="1564">
        <v>44708</v>
      </c>
      <c r="G27" s="1570">
        <v>44713</v>
      </c>
      <c r="H27" s="635">
        <v>27200</v>
      </c>
      <c r="I27" s="2072">
        <v>30800</v>
      </c>
      <c r="J27" s="2028">
        <v>28400</v>
      </c>
      <c r="K27" s="2072">
        <f>+I27-J27</f>
        <v>2400</v>
      </c>
      <c r="L27" s="1538" t="s">
        <v>17</v>
      </c>
      <c r="M27" s="2028" t="s">
        <v>1173</v>
      </c>
      <c r="N27" s="1566"/>
      <c r="O27" s="1566"/>
      <c r="P27" s="1032" t="s">
        <v>49</v>
      </c>
      <c r="Q27" s="1567"/>
      <c r="R27" s="1568"/>
      <c r="S27" s="1567"/>
      <c r="T27" s="1569"/>
      <c r="U27" s="1569" t="s">
        <v>49</v>
      </c>
      <c r="V27" s="1570"/>
      <c r="W27" s="1571" t="s">
        <v>1255</v>
      </c>
      <c r="X27" s="1572" t="s">
        <v>49</v>
      </c>
      <c r="Y27" s="1572" t="s">
        <v>49</v>
      </c>
      <c r="Z27" s="1572"/>
      <c r="AA27" s="1571">
        <v>44726</v>
      </c>
      <c r="AB27" s="1572"/>
      <c r="AC27" s="1572"/>
      <c r="AD27" s="1572">
        <f>14400/2</f>
        <v>7200</v>
      </c>
    </row>
    <row r="28" spans="1:51" s="1975" customFormat="1" ht="220.5" customHeight="1" x14ac:dyDescent="0.2">
      <c r="A28" s="634">
        <v>48</v>
      </c>
      <c r="B28" s="2014" t="s">
        <v>1152</v>
      </c>
      <c r="C28" s="1562" t="s">
        <v>1108</v>
      </c>
      <c r="D28" s="1563" t="s">
        <v>1109</v>
      </c>
      <c r="E28" s="633" t="s">
        <v>1110</v>
      </c>
      <c r="F28" s="1564">
        <v>44761</v>
      </c>
      <c r="G28" s="1564">
        <v>44762</v>
      </c>
      <c r="H28" s="635">
        <v>20700</v>
      </c>
      <c r="I28" s="2028">
        <v>21200</v>
      </c>
      <c r="J28" s="2028"/>
      <c r="K28" s="635"/>
      <c r="L28" s="1538" t="s">
        <v>17</v>
      </c>
      <c r="M28" s="633" t="s">
        <v>1174</v>
      </c>
      <c r="N28" s="1566"/>
      <c r="O28" s="1566"/>
      <c r="P28" s="1032" t="s">
        <v>49</v>
      </c>
      <c r="Q28" s="1567"/>
      <c r="R28" s="1568"/>
      <c r="S28" s="1567"/>
      <c r="T28" s="1569"/>
      <c r="U28" s="1567" t="s">
        <v>49</v>
      </c>
      <c r="V28" s="1570"/>
      <c r="W28" s="1571" t="s">
        <v>1255</v>
      </c>
      <c r="X28" s="1572" t="s">
        <v>49</v>
      </c>
      <c r="Y28" s="1572" t="s">
        <v>49</v>
      </c>
      <c r="Z28" s="1572"/>
      <c r="AA28" s="1571"/>
      <c r="AB28" s="1572"/>
      <c r="AC28" s="1572"/>
      <c r="AD28" s="1572"/>
    </row>
    <row r="29" spans="1:51" s="1115" customFormat="1" ht="189" x14ac:dyDescent="0.2">
      <c r="A29" s="1120">
        <v>57</v>
      </c>
      <c r="B29" s="857" t="s">
        <v>1344</v>
      </c>
      <c r="C29" s="854" t="s">
        <v>1328</v>
      </c>
      <c r="D29" s="854" t="s">
        <v>1329</v>
      </c>
      <c r="E29" s="854" t="s">
        <v>1330</v>
      </c>
      <c r="F29" s="1564">
        <v>44747</v>
      </c>
      <c r="G29" s="2421">
        <v>44748</v>
      </c>
      <c r="H29" s="2492">
        <v>20000</v>
      </c>
      <c r="I29" s="2493">
        <v>20000</v>
      </c>
      <c r="J29" s="729"/>
      <c r="K29" s="1122"/>
      <c r="L29" s="1122"/>
      <c r="M29" s="1123" t="s">
        <v>17</v>
      </c>
      <c r="N29" s="1701" t="s">
        <v>1340</v>
      </c>
      <c r="O29" s="1125"/>
      <c r="P29" s="1126" t="s">
        <v>49</v>
      </c>
      <c r="Q29" s="1032" t="s">
        <v>49</v>
      </c>
      <c r="R29" s="1567"/>
      <c r="S29" s="1568"/>
      <c r="T29" s="1567"/>
      <c r="U29" s="1569" t="s">
        <v>49</v>
      </c>
      <c r="V29" s="1567" t="s">
        <v>49</v>
      </c>
      <c r="W29" s="1151">
        <v>44736</v>
      </c>
      <c r="X29" s="1559" t="s">
        <v>49</v>
      </c>
      <c r="Y29" s="1126"/>
      <c r="Z29" s="1196" t="s">
        <v>49</v>
      </c>
      <c r="AA29" s="2495"/>
      <c r="AB29" s="1545"/>
      <c r="AC29" s="1222"/>
      <c r="AD29" s="291"/>
      <c r="AE29" s="354"/>
      <c r="AF29" s="1130"/>
    </row>
    <row r="30" spans="1:51" s="2073" customFormat="1" ht="13.5" customHeight="1" x14ac:dyDescent="0.25">
      <c r="C30" s="2718" t="s">
        <v>16</v>
      </c>
      <c r="D30" s="2718"/>
      <c r="E30" s="2719" t="s">
        <v>91</v>
      </c>
      <c r="F30" s="2719"/>
      <c r="G30" s="2074"/>
      <c r="H30" s="2075"/>
      <c r="I30" s="2076"/>
      <c r="J30" s="2077"/>
      <c r="L30" s="928"/>
      <c r="P30" s="2078"/>
      <c r="Q30" s="2078"/>
      <c r="R30" s="2078"/>
      <c r="S30" s="2078"/>
      <c r="T30" s="2079"/>
      <c r="U30" s="2080"/>
      <c r="V30" s="2081"/>
      <c r="W30" s="1985"/>
      <c r="X30" s="2082"/>
      <c r="Y30" s="2083"/>
      <c r="Z30" s="2083"/>
      <c r="AA30" s="1985"/>
      <c r="AB30" s="2083"/>
      <c r="AC30" s="2084"/>
    </row>
    <row r="31" spans="1:51" s="2090" customFormat="1" ht="12" customHeight="1" x14ac:dyDescent="0.25">
      <c r="A31" s="2085"/>
      <c r="B31" s="2086" t="s">
        <v>45</v>
      </c>
      <c r="C31" s="2087" t="s">
        <v>42</v>
      </c>
      <c r="D31" s="2087" t="s">
        <v>41</v>
      </c>
      <c r="E31" s="2087" t="s">
        <v>42</v>
      </c>
      <c r="F31" s="2087" t="s">
        <v>41</v>
      </c>
      <c r="G31" s="2088"/>
      <c r="H31" s="2089"/>
      <c r="I31" s="2076"/>
      <c r="J31" s="2077"/>
      <c r="L31" s="928"/>
      <c r="M31" s="2073"/>
      <c r="N31" s="2085"/>
      <c r="O31" s="2085"/>
      <c r="P31" s="2085"/>
      <c r="Q31" s="2085"/>
      <c r="R31" s="2085"/>
      <c r="S31" s="2085"/>
      <c r="T31" s="2085"/>
      <c r="U31" s="2085"/>
      <c r="V31" s="2091"/>
      <c r="W31" s="1985"/>
      <c r="X31" s="2092"/>
      <c r="Y31" s="2092"/>
      <c r="Z31" s="2092"/>
      <c r="AA31" s="1985"/>
      <c r="AB31" s="2092"/>
      <c r="AC31" s="2039"/>
      <c r="AD31" s="2092"/>
      <c r="AE31" s="2092"/>
    </row>
    <row r="32" spans="1:51" s="2090" customFormat="1" ht="12" customHeight="1" x14ac:dyDescent="0.25">
      <c r="A32" s="2085"/>
      <c r="B32" s="2093" t="s">
        <v>17</v>
      </c>
      <c r="C32" s="2193">
        <v>23</v>
      </c>
      <c r="D32" s="2194">
        <f>+H7+H8+H9+H10+H11+H12+H13+H14+H15+H16+H17+H18+H19+H20+H21+H22+H23+H24+H25+H26+H27+H28+H29</f>
        <v>1495370</v>
      </c>
      <c r="E32" s="2195">
        <v>22</v>
      </c>
      <c r="F32" s="2285">
        <f>+I7+I8+I9+I10+I11+I12+I13+I14+I15+I20+I16+I17+I18+I19+I23+I21+I22+I24+I26+I27+I28+I29</f>
        <v>1557170</v>
      </c>
      <c r="G32" s="2094"/>
      <c r="H32" s="2095"/>
      <c r="I32" s="2076"/>
      <c r="J32" s="2077"/>
      <c r="L32" s="928"/>
      <c r="M32" s="2073"/>
      <c r="N32" s="2085"/>
      <c r="O32" s="2085"/>
      <c r="P32" s="2085"/>
      <c r="Q32" s="2085"/>
      <c r="R32" s="2085"/>
      <c r="S32" s="2085"/>
      <c r="T32" s="2085"/>
      <c r="U32" s="2085"/>
      <c r="V32" s="2091"/>
      <c r="W32" s="1985"/>
      <c r="X32" s="2092"/>
      <c r="Y32" s="2092"/>
      <c r="Z32" s="2092"/>
      <c r="AA32" s="1985"/>
      <c r="AB32" s="2092"/>
      <c r="AC32" s="2039"/>
      <c r="AD32" s="2092"/>
      <c r="AE32" s="2092"/>
    </row>
    <row r="33" spans="1:31" s="2090" customFormat="1" ht="12" customHeight="1" x14ac:dyDescent="0.25">
      <c r="A33" s="2085"/>
      <c r="B33" s="2093" t="s">
        <v>223</v>
      </c>
      <c r="C33" s="2193">
        <v>1</v>
      </c>
      <c r="D33" s="2194">
        <f>+H6</f>
        <v>156000</v>
      </c>
      <c r="E33" s="2195">
        <v>1</v>
      </c>
      <c r="F33" s="2285">
        <f>+I6</f>
        <v>140360</v>
      </c>
      <c r="G33" s="2094"/>
      <c r="H33" s="2095"/>
      <c r="I33" s="2076"/>
      <c r="J33" s="2077"/>
      <c r="L33" s="928"/>
      <c r="N33" s="2085"/>
      <c r="O33" s="2085"/>
      <c r="P33" s="2085"/>
      <c r="Q33" s="2085"/>
      <c r="R33" s="2085"/>
      <c r="S33" s="2085"/>
      <c r="T33" s="2085"/>
      <c r="U33" s="2085"/>
      <c r="V33" s="2091"/>
      <c r="W33" s="1985"/>
      <c r="X33" s="2092"/>
      <c r="Y33" s="2092"/>
      <c r="Z33" s="2092"/>
      <c r="AA33" s="1985"/>
      <c r="AB33" s="2092"/>
      <c r="AC33" s="2039"/>
      <c r="AD33" s="2092"/>
      <c r="AE33" s="2092"/>
    </row>
    <row r="34" spans="1:31" s="2098" customFormat="1" ht="12" customHeight="1" x14ac:dyDescent="0.25">
      <c r="A34" s="2085"/>
      <c r="B34" s="2086" t="s">
        <v>35</v>
      </c>
      <c r="C34" s="2196">
        <f>SUM(C32:C33)</f>
        <v>24</v>
      </c>
      <c r="D34" s="2197">
        <f>SUM(D32:D33)</f>
        <v>1651370</v>
      </c>
      <c r="E34" s="2198">
        <f>SUM(E32:E33)</f>
        <v>23</v>
      </c>
      <c r="F34" s="2286">
        <f>SUM(F32:F33)</f>
        <v>1697530</v>
      </c>
      <c r="G34" s="2096"/>
      <c r="H34" s="2097"/>
      <c r="I34" s="2076"/>
      <c r="J34" s="2077"/>
      <c r="L34" s="2039"/>
      <c r="N34" s="2085"/>
      <c r="O34" s="2085"/>
      <c r="P34" s="2085"/>
      <c r="Q34" s="2085"/>
      <c r="R34" s="2085"/>
      <c r="S34" s="2085"/>
      <c r="T34" s="2085"/>
      <c r="U34" s="2085"/>
      <c r="V34" s="2091"/>
      <c r="W34" s="1985"/>
      <c r="X34" s="2092"/>
      <c r="Y34" s="2092"/>
      <c r="Z34" s="2092"/>
      <c r="AA34" s="1985"/>
      <c r="AB34" s="2092"/>
      <c r="AC34" s="2039"/>
      <c r="AD34" s="2092"/>
      <c r="AE34" s="2092"/>
    </row>
    <row r="35" spans="1:31" ht="17.25" customHeight="1" x14ac:dyDescent="0.2">
      <c r="B35" s="2099"/>
      <c r="C35" s="1038"/>
      <c r="D35" s="1038"/>
      <c r="E35" s="2100"/>
      <c r="F35" s="2101"/>
      <c r="G35" s="2102"/>
      <c r="H35" s="2103"/>
      <c r="I35" s="2076"/>
      <c r="J35" s="2104"/>
      <c r="K35" s="2104"/>
      <c r="L35" s="2105"/>
      <c r="M35" s="2106"/>
      <c r="N35" s="2107"/>
      <c r="O35" s="2107"/>
      <c r="Q35" s="2109"/>
      <c r="R35" s="2109"/>
      <c r="S35" s="2110"/>
    </row>
    <row r="36" spans="1:31" ht="17.25" customHeight="1" x14ac:dyDescent="0.2">
      <c r="B36" s="2099"/>
      <c r="C36" s="1038"/>
      <c r="D36" s="1038"/>
      <c r="E36" s="2100"/>
      <c r="F36" s="2101"/>
      <c r="G36" s="2101"/>
      <c r="H36" s="2110"/>
      <c r="I36" s="2113"/>
      <c r="J36" s="2104"/>
      <c r="K36" s="2104"/>
      <c r="L36" s="2105"/>
      <c r="M36" s="2106"/>
      <c r="N36" s="2107"/>
      <c r="O36" s="2107"/>
      <c r="Q36" s="2109"/>
      <c r="R36" s="2109"/>
      <c r="S36" s="2110"/>
    </row>
    <row r="37" spans="1:31" ht="17.25" customHeight="1" x14ac:dyDescent="0.2">
      <c r="B37" s="2099"/>
      <c r="C37" s="2099"/>
      <c r="D37" s="2099"/>
      <c r="E37" s="2099"/>
      <c r="F37" s="2101"/>
      <c r="G37" s="2101"/>
      <c r="H37" s="2110"/>
      <c r="I37" s="2113"/>
      <c r="J37" s="2104"/>
      <c r="K37" s="2104"/>
      <c r="L37" s="2105"/>
      <c r="M37" s="2106"/>
      <c r="N37" s="2107"/>
      <c r="O37" s="2107"/>
      <c r="Q37" s="2109"/>
      <c r="R37" s="2109"/>
      <c r="S37" s="2110"/>
    </row>
    <row r="38" spans="1:31" ht="17.25" customHeight="1" x14ac:dyDescent="0.2">
      <c r="B38" s="2114"/>
      <c r="C38" s="1038"/>
      <c r="D38" s="1038"/>
      <c r="E38" s="2100"/>
      <c r="F38" s="2101"/>
      <c r="G38" s="2101"/>
      <c r="H38" s="2110"/>
      <c r="I38" s="2113"/>
      <c r="J38" s="2104"/>
      <c r="K38" s="2104"/>
      <c r="L38" s="2105"/>
      <c r="N38" s="2107"/>
      <c r="O38" s="2107"/>
      <c r="Q38" s="2109"/>
      <c r="R38" s="2109"/>
      <c r="S38" s="2110"/>
    </row>
    <row r="39" spans="1:31" ht="17.25" customHeight="1" x14ac:dyDescent="0.2">
      <c r="B39" s="2100"/>
      <c r="C39" s="1976"/>
      <c r="D39" s="1038"/>
      <c r="E39" s="2100"/>
      <c r="F39" s="2101"/>
      <c r="G39" s="2101"/>
      <c r="H39" s="2110"/>
      <c r="I39" s="2113"/>
      <c r="J39" s="2104"/>
      <c r="K39" s="2104"/>
      <c r="L39" s="2105"/>
      <c r="M39" s="2106"/>
      <c r="N39" s="2107"/>
      <c r="O39" s="2107"/>
      <c r="Q39" s="2109"/>
      <c r="R39" s="2109"/>
      <c r="S39" s="2110"/>
    </row>
    <row r="40" spans="1:31" ht="17.25" customHeight="1" x14ac:dyDescent="0.2">
      <c r="C40" s="1975"/>
      <c r="E40" s="2115"/>
      <c r="F40" s="2101"/>
      <c r="G40" s="2101"/>
      <c r="H40" s="2110"/>
      <c r="I40" s="2113"/>
      <c r="J40" s="2104"/>
      <c r="K40" s="2104"/>
      <c r="L40" s="2105"/>
      <c r="M40" s="2106"/>
      <c r="N40" s="2107"/>
      <c r="O40" s="2107"/>
      <c r="Q40" s="2109"/>
      <c r="R40" s="2109"/>
      <c r="S40" s="2110"/>
    </row>
    <row r="41" spans="1:31" ht="17.25" customHeight="1" x14ac:dyDescent="0.2">
      <c r="C41" s="1975"/>
      <c r="E41" s="2115"/>
      <c r="F41" s="2101"/>
      <c r="G41" s="2101"/>
      <c r="H41" s="2110"/>
      <c r="I41" s="2113"/>
      <c r="J41" s="2104"/>
      <c r="K41" s="2104"/>
      <c r="L41" s="2105"/>
      <c r="M41" s="2106"/>
      <c r="N41" s="2107"/>
      <c r="O41" s="2107"/>
      <c r="Q41" s="2109"/>
      <c r="R41" s="2109"/>
      <c r="S41" s="2110"/>
    </row>
    <row r="42" spans="1:31" ht="17.25" customHeight="1" x14ac:dyDescent="0.2">
      <c r="C42" s="1975"/>
      <c r="E42" s="2115"/>
      <c r="F42" s="2101"/>
      <c r="G42" s="2101"/>
      <c r="H42" s="2110"/>
      <c r="I42" s="2113"/>
      <c r="J42" s="2104"/>
      <c r="K42" s="2104"/>
      <c r="L42" s="2105"/>
      <c r="M42" s="2106"/>
      <c r="N42" s="2107"/>
      <c r="O42" s="2107"/>
      <c r="Q42" s="2109"/>
      <c r="R42" s="2109"/>
      <c r="S42" s="2110"/>
    </row>
    <row r="43" spans="1:31" ht="73.5" customHeight="1" x14ac:dyDescent="0.2">
      <c r="C43" s="1975"/>
      <c r="E43" s="2115"/>
      <c r="F43" s="2101"/>
      <c r="G43" s="2101"/>
      <c r="H43" s="2110"/>
      <c r="I43" s="2113"/>
      <c r="J43" s="2104"/>
      <c r="K43" s="2104"/>
      <c r="L43" s="2105"/>
      <c r="M43" s="2106"/>
      <c r="N43" s="2107"/>
      <c r="O43" s="2107"/>
      <c r="Q43" s="2109"/>
      <c r="R43" s="2109"/>
      <c r="S43" s="2110"/>
    </row>
    <row r="44" spans="1:31" ht="73.5" customHeight="1" x14ac:dyDescent="0.2">
      <c r="C44" s="1975"/>
      <c r="E44" s="2115"/>
      <c r="F44" s="2101"/>
      <c r="G44" s="2101"/>
      <c r="H44" s="2110"/>
      <c r="I44" s="2113"/>
      <c r="J44" s="2104"/>
      <c r="K44" s="2104"/>
      <c r="L44" s="2105"/>
      <c r="M44" s="2106"/>
      <c r="N44" s="2107"/>
      <c r="O44" s="2107"/>
      <c r="Q44" s="2109"/>
      <c r="R44" s="2109"/>
      <c r="S44" s="2110"/>
    </row>
    <row r="45" spans="1:31" ht="73.5" customHeight="1" x14ac:dyDescent="0.2">
      <c r="C45" s="1975"/>
      <c r="E45" s="2115"/>
      <c r="F45" s="2101"/>
      <c r="G45" s="2101"/>
      <c r="H45" s="2110"/>
      <c r="I45" s="2113"/>
      <c r="J45" s="2104"/>
      <c r="K45" s="2104"/>
      <c r="L45" s="2105"/>
      <c r="M45" s="2106"/>
      <c r="N45" s="2107"/>
      <c r="O45" s="2107"/>
      <c r="Q45" s="2109"/>
      <c r="R45" s="2109"/>
      <c r="S45" s="2110"/>
    </row>
    <row r="46" spans="1:31" ht="73.5" customHeight="1" x14ac:dyDescent="0.2">
      <c r="C46" s="1975"/>
      <c r="E46" s="2115"/>
      <c r="F46" s="2101"/>
      <c r="G46" s="2101"/>
      <c r="H46" s="2110"/>
      <c r="I46" s="2113"/>
      <c r="J46" s="2104"/>
      <c r="K46" s="2104"/>
      <c r="L46" s="2105"/>
      <c r="M46" s="2106"/>
      <c r="N46" s="2107"/>
      <c r="O46" s="2107"/>
      <c r="Q46" s="2109"/>
      <c r="R46" s="2109"/>
      <c r="S46" s="2110"/>
    </row>
    <row r="47" spans="1:31" ht="73.5" customHeight="1" x14ac:dyDescent="0.2">
      <c r="C47" s="1975"/>
      <c r="E47" s="2115"/>
      <c r="F47" s="2101"/>
      <c r="G47" s="2101"/>
      <c r="H47" s="2110"/>
      <c r="I47" s="2113"/>
      <c r="J47" s="2104"/>
      <c r="K47" s="2104"/>
      <c r="L47" s="2105"/>
      <c r="M47" s="2106"/>
      <c r="N47" s="2107"/>
      <c r="O47" s="2107"/>
      <c r="Q47" s="2109"/>
      <c r="R47" s="2109"/>
      <c r="S47" s="2110"/>
    </row>
    <row r="48" spans="1:31" ht="73.5" customHeight="1" x14ac:dyDescent="0.2">
      <c r="C48" s="1975"/>
      <c r="E48" s="2115"/>
      <c r="F48" s="2101"/>
      <c r="G48" s="2101"/>
      <c r="H48" s="2110"/>
      <c r="I48" s="2113"/>
      <c r="J48" s="2104"/>
      <c r="K48" s="2104"/>
      <c r="L48" s="2105"/>
      <c r="M48" s="2106"/>
      <c r="N48" s="2107"/>
      <c r="O48" s="2107"/>
      <c r="Q48" s="2109"/>
      <c r="R48" s="2109"/>
      <c r="S48" s="2110"/>
    </row>
    <row r="49" spans="3:19" ht="73.5" customHeight="1" x14ac:dyDescent="0.2">
      <c r="C49" s="1975"/>
      <c r="E49" s="2115"/>
      <c r="F49" s="2101"/>
      <c r="G49" s="2101"/>
      <c r="H49" s="2110"/>
      <c r="I49" s="2113"/>
      <c r="J49" s="2104"/>
      <c r="K49" s="2104"/>
      <c r="L49" s="2105"/>
      <c r="M49" s="2106"/>
      <c r="N49" s="2107"/>
      <c r="O49" s="2107"/>
      <c r="Q49" s="2109"/>
      <c r="R49" s="2109"/>
      <c r="S49" s="2110"/>
    </row>
    <row r="50" spans="3:19" ht="73.5" customHeight="1" x14ac:dyDescent="0.2">
      <c r="C50" s="1975"/>
      <c r="E50" s="2115"/>
      <c r="F50" s="2101"/>
      <c r="G50" s="2101"/>
      <c r="H50" s="2110"/>
      <c r="I50" s="2113"/>
      <c r="J50" s="2104"/>
      <c r="K50" s="2104"/>
      <c r="L50" s="2105"/>
      <c r="M50" s="2106"/>
      <c r="N50" s="2107"/>
      <c r="O50" s="2107"/>
      <c r="Q50" s="2109"/>
      <c r="R50" s="2109"/>
      <c r="S50" s="2110"/>
    </row>
    <row r="51" spans="3:19" ht="73.5" customHeight="1" x14ac:dyDescent="0.2">
      <c r="C51" s="1975"/>
      <c r="E51" s="2115"/>
      <c r="F51" s="2101"/>
      <c r="G51" s="2101"/>
      <c r="H51" s="2110"/>
      <c r="I51" s="2113"/>
      <c r="J51" s="2104"/>
      <c r="K51" s="2104"/>
      <c r="L51" s="2105"/>
      <c r="M51" s="2106"/>
      <c r="N51" s="2107"/>
      <c r="O51" s="2107"/>
      <c r="Q51" s="2109"/>
      <c r="R51" s="2109"/>
      <c r="S51" s="2110"/>
    </row>
    <row r="52" spans="3:19" ht="73.5" customHeight="1" x14ac:dyDescent="0.2">
      <c r="C52" s="1975"/>
      <c r="E52" s="2115"/>
      <c r="F52" s="2101"/>
      <c r="G52" s="2101"/>
      <c r="H52" s="2110"/>
      <c r="I52" s="2113"/>
      <c r="J52" s="2104"/>
      <c r="K52" s="2104"/>
      <c r="L52" s="2105"/>
      <c r="M52" s="2106"/>
      <c r="N52" s="2107"/>
      <c r="O52" s="2107"/>
      <c r="Q52" s="2109"/>
      <c r="R52" s="2109"/>
      <c r="S52" s="2110"/>
    </row>
    <row r="53" spans="3:19" ht="73.5" customHeight="1" x14ac:dyDescent="0.2">
      <c r="C53" s="1975"/>
      <c r="E53" s="2115"/>
      <c r="F53" s="2101"/>
      <c r="G53" s="2101"/>
      <c r="H53" s="2110"/>
      <c r="I53" s="2113"/>
      <c r="J53" s="2104"/>
      <c r="K53" s="2104"/>
      <c r="L53" s="2105"/>
      <c r="M53" s="2106"/>
      <c r="N53" s="2107"/>
      <c r="O53" s="2107"/>
      <c r="Q53" s="2109"/>
      <c r="R53" s="2109"/>
      <c r="S53" s="2110"/>
    </row>
    <row r="54" spans="3:19" ht="73.5" customHeight="1" x14ac:dyDescent="0.2">
      <c r="C54" s="1975"/>
      <c r="E54" s="2115"/>
      <c r="F54" s="2101"/>
      <c r="G54" s="2101"/>
      <c r="H54" s="2110"/>
      <c r="I54" s="2113"/>
      <c r="J54" s="2104"/>
      <c r="K54" s="2104"/>
      <c r="L54" s="2105"/>
      <c r="M54" s="2106"/>
      <c r="N54" s="2107"/>
      <c r="O54" s="2107"/>
      <c r="Q54" s="2109"/>
      <c r="R54" s="2109"/>
      <c r="S54" s="2110"/>
    </row>
    <row r="55" spans="3:19" ht="73.5" customHeight="1" x14ac:dyDescent="0.2">
      <c r="C55" s="1975"/>
      <c r="E55" s="2115"/>
      <c r="F55" s="2101"/>
      <c r="G55" s="2101"/>
      <c r="H55" s="2110"/>
      <c r="I55" s="2113"/>
      <c r="J55" s="2104"/>
      <c r="K55" s="2104"/>
      <c r="L55" s="2105"/>
      <c r="M55" s="2106"/>
      <c r="N55" s="2107"/>
      <c r="O55" s="2107"/>
      <c r="Q55" s="2109"/>
      <c r="R55" s="2109"/>
      <c r="S55" s="2110"/>
    </row>
    <row r="56" spans="3:19" ht="73.5" customHeight="1" x14ac:dyDescent="0.2">
      <c r="C56" s="1975"/>
      <c r="E56" s="2115"/>
      <c r="F56" s="2101"/>
      <c r="G56" s="2101"/>
      <c r="H56" s="2110"/>
      <c r="I56" s="2113"/>
      <c r="J56" s="2104"/>
      <c r="K56" s="2104"/>
      <c r="L56" s="2105"/>
      <c r="M56" s="2106"/>
      <c r="N56" s="2107"/>
      <c r="O56" s="2107"/>
      <c r="Q56" s="2109"/>
      <c r="R56" s="2109"/>
      <c r="S56" s="2110"/>
    </row>
    <row r="57" spans="3:19" ht="73.5" customHeight="1" x14ac:dyDescent="0.2">
      <c r="C57" s="1975"/>
      <c r="E57" s="2115"/>
      <c r="F57" s="2101"/>
      <c r="G57" s="2101"/>
      <c r="H57" s="2110"/>
      <c r="I57" s="2113"/>
      <c r="J57" s="2104"/>
      <c r="K57" s="2104"/>
      <c r="L57" s="2105"/>
      <c r="M57" s="2106"/>
      <c r="N57" s="2107"/>
      <c r="O57" s="2107"/>
      <c r="Q57" s="2109"/>
      <c r="R57" s="2109"/>
      <c r="S57" s="2110"/>
    </row>
    <row r="58" spans="3:19" ht="73.5" customHeight="1" x14ac:dyDescent="0.2">
      <c r="C58" s="1975"/>
      <c r="E58" s="2115"/>
      <c r="F58" s="2101"/>
      <c r="G58" s="2101"/>
      <c r="H58" s="2110"/>
      <c r="I58" s="2113"/>
      <c r="J58" s="2104"/>
      <c r="K58" s="2104"/>
      <c r="L58" s="2105"/>
      <c r="M58" s="2106"/>
      <c r="N58" s="2107"/>
      <c r="O58" s="2107"/>
      <c r="Q58" s="2109"/>
      <c r="R58" s="2109"/>
      <c r="S58" s="2110"/>
    </row>
    <row r="59" spans="3:19" ht="73.5" customHeight="1" x14ac:dyDescent="0.2">
      <c r="C59" s="1975"/>
      <c r="E59" s="2115"/>
      <c r="F59" s="2101"/>
      <c r="G59" s="2101"/>
      <c r="H59" s="2110"/>
      <c r="I59" s="2113"/>
      <c r="J59" s="2104"/>
      <c r="K59" s="2104"/>
      <c r="L59" s="2105"/>
      <c r="M59" s="2106"/>
      <c r="N59" s="2107"/>
      <c r="O59" s="2107"/>
      <c r="Q59" s="2109"/>
      <c r="R59" s="2109"/>
      <c r="S59" s="2110"/>
    </row>
    <row r="60" spans="3:19" ht="73.5" customHeight="1" x14ac:dyDescent="0.2">
      <c r="C60" s="1975"/>
      <c r="E60" s="2115"/>
      <c r="F60" s="2101"/>
      <c r="G60" s="2101"/>
      <c r="H60" s="2110"/>
      <c r="I60" s="2113"/>
      <c r="J60" s="2104"/>
      <c r="K60" s="2104"/>
      <c r="L60" s="2105"/>
      <c r="M60" s="2106"/>
      <c r="N60" s="2107"/>
      <c r="O60" s="2107"/>
      <c r="Q60" s="2109"/>
      <c r="R60" s="2109"/>
      <c r="S60" s="2110"/>
    </row>
    <row r="61" spans="3:19" ht="73.5" customHeight="1" x14ac:dyDescent="0.2">
      <c r="C61" s="1975"/>
      <c r="E61" s="2115"/>
      <c r="F61" s="2101"/>
      <c r="G61" s="2101"/>
      <c r="H61" s="2110"/>
      <c r="I61" s="2113"/>
      <c r="J61" s="2104"/>
      <c r="K61" s="2104"/>
      <c r="L61" s="2105"/>
      <c r="M61" s="2106"/>
      <c r="N61" s="2107"/>
      <c r="O61" s="2107"/>
      <c r="Q61" s="2109"/>
      <c r="R61" s="2109"/>
      <c r="S61" s="2110"/>
    </row>
    <row r="62" spans="3:19" ht="73.5" customHeight="1" x14ac:dyDescent="0.2">
      <c r="C62" s="1975"/>
      <c r="E62" s="2115"/>
      <c r="F62" s="2101"/>
      <c r="G62" s="2101"/>
      <c r="H62" s="2110"/>
      <c r="I62" s="2113"/>
      <c r="J62" s="2104"/>
      <c r="K62" s="2104"/>
      <c r="L62" s="2105"/>
      <c r="M62" s="2106"/>
      <c r="N62" s="2107"/>
      <c r="O62" s="2107"/>
      <c r="Q62" s="2109"/>
      <c r="R62" s="2109"/>
      <c r="S62" s="2110"/>
    </row>
    <row r="63" spans="3:19" ht="73.5" customHeight="1" x14ac:dyDescent="0.2">
      <c r="C63" s="1975"/>
      <c r="E63" s="2115"/>
      <c r="F63" s="2101"/>
      <c r="G63" s="2101"/>
      <c r="H63" s="2110"/>
      <c r="I63" s="2113"/>
      <c r="J63" s="2104"/>
      <c r="K63" s="2104"/>
      <c r="L63" s="2105"/>
      <c r="M63" s="2106"/>
      <c r="N63" s="2107"/>
      <c r="O63" s="2107"/>
      <c r="Q63" s="2109"/>
      <c r="R63" s="2109"/>
      <c r="S63" s="2110"/>
    </row>
    <row r="64" spans="3:19" ht="73.5" customHeight="1" x14ac:dyDescent="0.2">
      <c r="C64" s="1975"/>
      <c r="E64" s="2115"/>
      <c r="F64" s="2101"/>
      <c r="G64" s="2101"/>
      <c r="H64" s="2110"/>
      <c r="I64" s="2113"/>
      <c r="J64" s="2104"/>
      <c r="K64" s="2104"/>
      <c r="L64" s="2105"/>
      <c r="M64" s="2106"/>
      <c r="N64" s="2107"/>
      <c r="O64" s="2107"/>
      <c r="Q64" s="2109"/>
      <c r="R64" s="2109"/>
      <c r="S64" s="2110"/>
    </row>
    <row r="65" spans="3:19" ht="73.5" customHeight="1" x14ac:dyDescent="0.2">
      <c r="C65" s="1975"/>
      <c r="E65" s="2115"/>
      <c r="F65" s="2101"/>
      <c r="G65" s="2101"/>
      <c r="H65" s="2110"/>
      <c r="I65" s="2113"/>
      <c r="J65" s="2104"/>
      <c r="K65" s="2104"/>
      <c r="L65" s="2105"/>
      <c r="M65" s="2106"/>
      <c r="N65" s="2107"/>
      <c r="O65" s="2107"/>
      <c r="Q65" s="2109"/>
      <c r="R65" s="2109"/>
      <c r="S65" s="2110"/>
    </row>
    <row r="66" spans="3:19" ht="73.5" customHeight="1" x14ac:dyDescent="0.2">
      <c r="C66" s="1975"/>
      <c r="E66" s="2115"/>
      <c r="F66" s="2101"/>
      <c r="G66" s="2101"/>
      <c r="H66" s="2110"/>
      <c r="I66" s="2113"/>
      <c r="J66" s="2104"/>
      <c r="K66" s="2104"/>
      <c r="L66" s="2105"/>
      <c r="M66" s="2106"/>
      <c r="N66" s="2107"/>
      <c r="O66" s="2107"/>
      <c r="Q66" s="2109"/>
      <c r="R66" s="2109"/>
      <c r="S66" s="2110"/>
    </row>
    <row r="67" spans="3:19" ht="73.5" customHeight="1" x14ac:dyDescent="0.2">
      <c r="C67" s="1975"/>
      <c r="E67" s="2115"/>
      <c r="F67" s="2101"/>
      <c r="G67" s="2101"/>
      <c r="H67" s="2110"/>
      <c r="I67" s="2113"/>
      <c r="J67" s="2104"/>
      <c r="K67" s="2104"/>
      <c r="L67" s="2105"/>
      <c r="M67" s="2106"/>
      <c r="N67" s="2107"/>
      <c r="O67" s="2107"/>
      <c r="Q67" s="2109"/>
      <c r="R67" s="2109"/>
      <c r="S67" s="2110"/>
    </row>
    <row r="68" spans="3:19" ht="73.5" customHeight="1" x14ac:dyDescent="0.2">
      <c r="C68" s="1975"/>
      <c r="E68" s="2115"/>
      <c r="F68" s="2101"/>
      <c r="G68" s="2101"/>
      <c r="H68" s="2110"/>
      <c r="I68" s="2113"/>
      <c r="J68" s="2104"/>
      <c r="K68" s="2104"/>
      <c r="L68" s="2105"/>
      <c r="M68" s="2106"/>
      <c r="N68" s="2107"/>
      <c r="O68" s="2107"/>
      <c r="Q68" s="2109"/>
      <c r="R68" s="2109"/>
      <c r="S68" s="2110"/>
    </row>
    <row r="69" spans="3:19" ht="73.5" customHeight="1" x14ac:dyDescent="0.2">
      <c r="C69" s="1975"/>
      <c r="E69" s="2115"/>
      <c r="F69" s="2101"/>
      <c r="G69" s="2101"/>
      <c r="H69" s="2110"/>
      <c r="I69" s="2113"/>
      <c r="J69" s="2104"/>
      <c r="K69" s="2104"/>
      <c r="L69" s="2105"/>
      <c r="M69" s="2106"/>
      <c r="N69" s="2107"/>
      <c r="O69" s="2107"/>
      <c r="Q69" s="2109"/>
      <c r="R69" s="2109"/>
      <c r="S69" s="2110"/>
    </row>
    <row r="70" spans="3:19" ht="73.5" customHeight="1" x14ac:dyDescent="0.2">
      <c r="C70" s="1975"/>
      <c r="E70" s="2115"/>
      <c r="F70" s="2101"/>
      <c r="G70" s="2101"/>
      <c r="H70" s="2110"/>
      <c r="I70" s="2113"/>
      <c r="J70" s="2104"/>
      <c r="K70" s="2104"/>
      <c r="L70" s="2105"/>
      <c r="M70" s="2106"/>
      <c r="N70" s="2107"/>
      <c r="O70" s="2107"/>
      <c r="Q70" s="2109"/>
      <c r="R70" s="2109"/>
      <c r="S70" s="2110"/>
    </row>
    <row r="71" spans="3:19" ht="73.5" customHeight="1" x14ac:dyDescent="0.2">
      <c r="C71" s="1975"/>
      <c r="E71" s="2115"/>
      <c r="F71" s="2101"/>
      <c r="G71" s="2101"/>
      <c r="H71" s="2110"/>
      <c r="I71" s="2113"/>
      <c r="J71" s="2104"/>
      <c r="K71" s="2104"/>
      <c r="L71" s="2105"/>
      <c r="M71" s="2106"/>
      <c r="N71" s="2107"/>
      <c r="O71" s="2107"/>
      <c r="Q71" s="2109"/>
      <c r="R71" s="2109"/>
      <c r="S71" s="2110"/>
    </row>
    <row r="72" spans="3:19" ht="73.5" customHeight="1" x14ac:dyDescent="0.2">
      <c r="C72" s="1975"/>
      <c r="E72" s="2115"/>
      <c r="F72" s="2101"/>
      <c r="G72" s="2101"/>
      <c r="H72" s="2110"/>
      <c r="I72" s="2113"/>
      <c r="J72" s="2104"/>
      <c r="K72" s="2104"/>
      <c r="L72" s="2105"/>
      <c r="M72" s="2106"/>
      <c r="N72" s="2107"/>
      <c r="O72" s="2107"/>
      <c r="Q72" s="2109"/>
      <c r="R72" s="2109"/>
      <c r="S72" s="2110"/>
    </row>
    <row r="73" spans="3:19" ht="73.5" customHeight="1" x14ac:dyDescent="0.2">
      <c r="C73" s="1975"/>
      <c r="E73" s="2115"/>
      <c r="F73" s="2101"/>
      <c r="G73" s="2101"/>
      <c r="H73" s="2110"/>
      <c r="I73" s="2113"/>
      <c r="J73" s="2104"/>
      <c r="K73" s="2104"/>
      <c r="L73" s="2105"/>
      <c r="M73" s="2106"/>
      <c r="N73" s="2107"/>
      <c r="O73" s="2107"/>
      <c r="Q73" s="2109"/>
      <c r="R73" s="2109"/>
      <c r="S73" s="2110"/>
    </row>
    <row r="74" spans="3:19" ht="73.5" customHeight="1" x14ac:dyDescent="0.2">
      <c r="C74" s="1975"/>
      <c r="E74" s="2115"/>
      <c r="F74" s="2101"/>
      <c r="G74" s="2101"/>
      <c r="H74" s="2110"/>
      <c r="I74" s="2113"/>
      <c r="J74" s="2104"/>
      <c r="K74" s="2104"/>
      <c r="L74" s="2105"/>
      <c r="M74" s="2106"/>
      <c r="N74" s="2107"/>
      <c r="O74" s="2107"/>
      <c r="Q74" s="2109"/>
      <c r="R74" s="2109"/>
      <c r="S74" s="2110"/>
    </row>
    <row r="75" spans="3:19" ht="73.5" customHeight="1" x14ac:dyDescent="0.2">
      <c r="C75" s="1975"/>
      <c r="E75" s="2115"/>
      <c r="F75" s="2101"/>
      <c r="G75" s="2101"/>
      <c r="H75" s="2110"/>
      <c r="I75" s="2113"/>
      <c r="J75" s="2104"/>
      <c r="K75" s="2104"/>
      <c r="L75" s="2105"/>
      <c r="M75" s="2106"/>
      <c r="N75" s="2107"/>
      <c r="O75" s="2107"/>
      <c r="Q75" s="2109"/>
      <c r="R75" s="2109"/>
      <c r="S75" s="2110"/>
    </row>
    <row r="76" spans="3:19" ht="73.5" customHeight="1" x14ac:dyDescent="0.2">
      <c r="C76" s="1975"/>
      <c r="E76" s="2115"/>
      <c r="F76" s="2101"/>
      <c r="G76" s="2101"/>
      <c r="H76" s="2110"/>
      <c r="I76" s="2113"/>
      <c r="J76" s="2104"/>
      <c r="K76" s="2104"/>
      <c r="L76" s="2105"/>
      <c r="M76" s="2106"/>
      <c r="N76" s="2107"/>
      <c r="O76" s="2107"/>
      <c r="Q76" s="2109"/>
      <c r="R76" s="2109"/>
      <c r="S76" s="2110"/>
    </row>
    <row r="77" spans="3:19" ht="73.5" customHeight="1" x14ac:dyDescent="0.2">
      <c r="C77" s="1975"/>
      <c r="E77" s="2115"/>
      <c r="F77" s="2101"/>
      <c r="G77" s="2101"/>
      <c r="H77" s="2110"/>
      <c r="I77" s="2113"/>
      <c r="J77" s="2104"/>
      <c r="K77" s="2104"/>
      <c r="L77" s="2105"/>
      <c r="M77" s="2106"/>
      <c r="N77" s="2107"/>
      <c r="O77" s="2107"/>
      <c r="Q77" s="2109"/>
      <c r="R77" s="2109"/>
      <c r="S77" s="2110"/>
    </row>
    <row r="78" spans="3:19" ht="73.5" customHeight="1" x14ac:dyDescent="0.2">
      <c r="C78" s="1975"/>
      <c r="E78" s="2115"/>
      <c r="F78" s="2101"/>
      <c r="G78" s="2101"/>
      <c r="H78" s="2110"/>
      <c r="I78" s="2113"/>
      <c r="J78" s="2104"/>
      <c r="K78" s="2104"/>
      <c r="L78" s="2105"/>
      <c r="M78" s="2106"/>
      <c r="N78" s="2107"/>
      <c r="O78" s="2107"/>
      <c r="Q78" s="2109"/>
      <c r="R78" s="2109"/>
      <c r="S78" s="2110"/>
    </row>
    <row r="79" spans="3:19" ht="73.5" customHeight="1" x14ac:dyDescent="0.2">
      <c r="C79" s="1975"/>
      <c r="E79" s="2115"/>
      <c r="F79" s="2101"/>
      <c r="G79" s="2101"/>
      <c r="H79" s="2110"/>
      <c r="I79" s="2113"/>
      <c r="J79" s="2104"/>
      <c r="K79" s="2104"/>
      <c r="L79" s="2105"/>
      <c r="M79" s="2106"/>
      <c r="N79" s="2107"/>
      <c r="O79" s="2107"/>
      <c r="Q79" s="2109"/>
      <c r="R79" s="2109"/>
      <c r="S79" s="2110"/>
    </row>
    <row r="80" spans="3:19" ht="73.5" customHeight="1" x14ac:dyDescent="0.2">
      <c r="C80" s="1975"/>
      <c r="E80" s="2115"/>
      <c r="F80" s="2101"/>
      <c r="G80" s="2101"/>
      <c r="H80" s="2110"/>
      <c r="I80" s="2113"/>
      <c r="J80" s="2104"/>
      <c r="K80" s="2104"/>
      <c r="L80" s="2105"/>
      <c r="M80" s="2106"/>
      <c r="N80" s="2107"/>
      <c r="O80" s="2107"/>
      <c r="Q80" s="2109"/>
      <c r="R80" s="2109"/>
      <c r="S80" s="2110"/>
    </row>
    <row r="81" spans="3:19" ht="73.5" customHeight="1" x14ac:dyDescent="0.2">
      <c r="C81" s="1975"/>
      <c r="E81" s="2115"/>
      <c r="F81" s="2101"/>
      <c r="G81" s="2101"/>
      <c r="H81" s="2110"/>
      <c r="I81" s="2113"/>
      <c r="J81" s="2104"/>
      <c r="K81" s="2104"/>
      <c r="L81" s="2105"/>
      <c r="M81" s="2106"/>
      <c r="N81" s="2107"/>
      <c r="O81" s="2107"/>
      <c r="Q81" s="2109"/>
      <c r="R81" s="2109"/>
      <c r="S81" s="2110"/>
    </row>
    <row r="82" spans="3:19" ht="73.5" customHeight="1" x14ac:dyDescent="0.2">
      <c r="C82" s="1975"/>
      <c r="E82" s="2115"/>
      <c r="F82" s="2101"/>
      <c r="G82" s="2101"/>
      <c r="H82" s="2110"/>
      <c r="I82" s="2113"/>
      <c r="J82" s="2104"/>
      <c r="K82" s="2104"/>
      <c r="L82" s="2105"/>
      <c r="M82" s="2106"/>
      <c r="N82" s="2107"/>
      <c r="O82" s="2107"/>
      <c r="Q82" s="2109"/>
      <c r="R82" s="2109"/>
      <c r="S82" s="2110"/>
    </row>
    <row r="83" spans="3:19" ht="73.5" customHeight="1" x14ac:dyDescent="0.2">
      <c r="C83" s="1975"/>
      <c r="E83" s="2115"/>
      <c r="F83" s="2101"/>
      <c r="G83" s="2101"/>
      <c r="H83" s="2110"/>
      <c r="I83" s="2113"/>
      <c r="J83" s="2104"/>
      <c r="K83" s="2104"/>
      <c r="L83" s="2105"/>
      <c r="M83" s="2106"/>
      <c r="N83" s="2107"/>
      <c r="O83" s="2107"/>
      <c r="Q83" s="2109"/>
      <c r="R83" s="2109"/>
      <c r="S83" s="2110"/>
    </row>
    <row r="84" spans="3:19" ht="73.5" customHeight="1" x14ac:dyDescent="0.2">
      <c r="C84" s="1975"/>
      <c r="E84" s="2115"/>
      <c r="F84" s="2101"/>
      <c r="G84" s="2101"/>
      <c r="H84" s="2110"/>
      <c r="I84" s="2113"/>
      <c r="J84" s="2104"/>
      <c r="K84" s="2104"/>
      <c r="L84" s="2105"/>
      <c r="M84" s="2106"/>
      <c r="N84" s="2107"/>
      <c r="O84" s="2107"/>
      <c r="Q84" s="2109"/>
      <c r="R84" s="2109"/>
      <c r="S84" s="2110"/>
    </row>
    <row r="85" spans="3:19" ht="73.5" customHeight="1" x14ac:dyDescent="0.2">
      <c r="C85" s="1975"/>
      <c r="E85" s="2115"/>
      <c r="F85" s="2101"/>
      <c r="G85" s="2101"/>
      <c r="H85" s="2110"/>
      <c r="I85" s="2113"/>
      <c r="J85" s="2104"/>
      <c r="K85" s="2104"/>
      <c r="L85" s="2105"/>
      <c r="M85" s="2106"/>
      <c r="N85" s="2107"/>
      <c r="O85" s="2107"/>
      <c r="Q85" s="2109"/>
      <c r="R85" s="2109"/>
      <c r="S85" s="2110"/>
    </row>
    <row r="86" spans="3:19" ht="73.5" customHeight="1" x14ac:dyDescent="0.2">
      <c r="C86" s="1975"/>
      <c r="E86" s="2115"/>
      <c r="F86" s="2101"/>
      <c r="G86" s="2101"/>
      <c r="H86" s="2110"/>
      <c r="I86" s="2113"/>
      <c r="J86" s="2104"/>
      <c r="K86" s="2104"/>
      <c r="L86" s="2105"/>
      <c r="M86" s="2106"/>
      <c r="N86" s="2107"/>
      <c r="O86" s="2107"/>
      <c r="Q86" s="2109"/>
      <c r="R86" s="2109"/>
      <c r="S86" s="2110"/>
    </row>
    <row r="87" spans="3:19" ht="73.5" customHeight="1" x14ac:dyDescent="0.2">
      <c r="C87" s="1975"/>
      <c r="E87" s="2115"/>
      <c r="F87" s="2101"/>
      <c r="G87" s="2101"/>
      <c r="H87" s="2110"/>
      <c r="I87" s="2113"/>
      <c r="J87" s="2104"/>
      <c r="K87" s="2104"/>
      <c r="L87" s="2105"/>
      <c r="M87" s="2106"/>
      <c r="N87" s="2107"/>
      <c r="O87" s="2107"/>
      <c r="Q87" s="2109"/>
      <c r="R87" s="2109"/>
      <c r="S87" s="2110"/>
    </row>
    <row r="88" spans="3:19" ht="73.5" customHeight="1" x14ac:dyDescent="0.2">
      <c r="C88" s="1975"/>
      <c r="E88" s="2115"/>
      <c r="F88" s="2101"/>
      <c r="G88" s="2101"/>
      <c r="H88" s="2110"/>
      <c r="I88" s="2113"/>
      <c r="J88" s="2104"/>
      <c r="K88" s="2104"/>
      <c r="L88" s="2105"/>
      <c r="M88" s="2106"/>
      <c r="N88" s="2107"/>
      <c r="O88" s="2107"/>
      <c r="Q88" s="2109"/>
      <c r="R88" s="2109"/>
      <c r="S88" s="2110"/>
    </row>
    <row r="89" spans="3:19" ht="73.5" customHeight="1" x14ac:dyDescent="0.2">
      <c r="C89" s="1975"/>
      <c r="E89" s="2115"/>
      <c r="F89" s="2101"/>
      <c r="G89" s="2101"/>
      <c r="H89" s="2110"/>
      <c r="I89" s="2113"/>
      <c r="J89" s="2104"/>
      <c r="K89" s="2104"/>
      <c r="L89" s="2105"/>
      <c r="M89" s="2106"/>
      <c r="N89" s="2107"/>
      <c r="O89" s="2107"/>
      <c r="Q89" s="2109"/>
      <c r="R89" s="2109"/>
      <c r="S89" s="2110"/>
    </row>
    <row r="90" spans="3:19" ht="73.5" customHeight="1" x14ac:dyDescent="0.2">
      <c r="C90" s="1975"/>
      <c r="E90" s="2115"/>
      <c r="F90" s="2101"/>
      <c r="G90" s="2101"/>
      <c r="H90" s="2110"/>
      <c r="I90" s="2113"/>
      <c r="J90" s="2104"/>
      <c r="K90" s="2104"/>
      <c r="L90" s="2105"/>
      <c r="M90" s="2106"/>
      <c r="N90" s="2107"/>
      <c r="O90" s="2107"/>
      <c r="Q90" s="2109"/>
      <c r="R90" s="2109"/>
      <c r="S90" s="2110"/>
    </row>
    <row r="91" spans="3:19" ht="73.5" customHeight="1" x14ac:dyDescent="0.2">
      <c r="C91" s="1975"/>
      <c r="E91" s="2115"/>
      <c r="F91" s="2101"/>
      <c r="G91" s="2101"/>
      <c r="H91" s="2110"/>
      <c r="I91" s="2113"/>
      <c r="J91" s="2104"/>
      <c r="K91" s="2104"/>
      <c r="L91" s="2105"/>
      <c r="M91" s="2106"/>
      <c r="N91" s="2107"/>
      <c r="O91" s="2107"/>
      <c r="Q91" s="2109"/>
      <c r="R91" s="2109"/>
      <c r="S91" s="2110"/>
    </row>
    <row r="92" spans="3:19" ht="73.5" customHeight="1" x14ac:dyDescent="0.2">
      <c r="C92" s="1975"/>
      <c r="E92" s="2115"/>
      <c r="F92" s="2101"/>
      <c r="G92" s="2101"/>
      <c r="H92" s="2110"/>
      <c r="I92" s="2113"/>
      <c r="J92" s="2104"/>
      <c r="K92" s="2104"/>
      <c r="L92" s="2105"/>
      <c r="M92" s="2106"/>
      <c r="N92" s="2107"/>
      <c r="O92" s="2107"/>
      <c r="Q92" s="2109"/>
      <c r="R92" s="2109"/>
      <c r="S92" s="2110"/>
    </row>
    <row r="93" spans="3:19" ht="73.5" customHeight="1" x14ac:dyDescent="0.2">
      <c r="C93" s="1975"/>
      <c r="E93" s="2115"/>
      <c r="F93" s="2101"/>
      <c r="G93" s="2101"/>
      <c r="H93" s="2110"/>
      <c r="I93" s="2113"/>
      <c r="J93" s="2104"/>
      <c r="K93" s="2104"/>
      <c r="L93" s="2105"/>
      <c r="M93" s="2106"/>
      <c r="N93" s="2107"/>
      <c r="O93" s="2107"/>
      <c r="Q93" s="2109"/>
      <c r="R93" s="2109"/>
      <c r="S93" s="2110"/>
    </row>
    <row r="94" spans="3:19" ht="73.5" customHeight="1" x14ac:dyDescent="0.2">
      <c r="C94" s="1975"/>
      <c r="E94" s="2115"/>
      <c r="F94" s="2101"/>
      <c r="G94" s="2101"/>
      <c r="H94" s="2110"/>
      <c r="I94" s="2113"/>
      <c r="J94" s="2104"/>
      <c r="K94" s="2104"/>
      <c r="L94" s="2105"/>
      <c r="M94" s="2106"/>
      <c r="N94" s="2107"/>
      <c r="O94" s="2107"/>
      <c r="Q94" s="2109"/>
      <c r="R94" s="2109"/>
      <c r="S94" s="2110"/>
    </row>
    <row r="95" spans="3:19" ht="73.5" customHeight="1" x14ac:dyDescent="0.2">
      <c r="C95" s="1975"/>
      <c r="E95" s="2115"/>
      <c r="F95" s="2101"/>
      <c r="G95" s="2101"/>
      <c r="H95" s="2110"/>
      <c r="I95" s="2113"/>
      <c r="J95" s="2104"/>
      <c r="K95" s="2104"/>
      <c r="L95" s="2105"/>
      <c r="M95" s="2106"/>
      <c r="N95" s="2107"/>
      <c r="O95" s="2107"/>
      <c r="Q95" s="2109"/>
      <c r="R95" s="2109"/>
      <c r="S95" s="2110"/>
    </row>
    <row r="96" spans="3:19" ht="73.5" customHeight="1" x14ac:dyDescent="0.2">
      <c r="C96" s="1975"/>
      <c r="E96" s="2115"/>
      <c r="F96" s="2101"/>
      <c r="G96" s="2101"/>
      <c r="H96" s="2110"/>
      <c r="I96" s="2113"/>
      <c r="J96" s="2104"/>
      <c r="K96" s="2104"/>
      <c r="L96" s="2105"/>
      <c r="M96" s="2106"/>
      <c r="N96" s="2107"/>
      <c r="O96" s="2107"/>
      <c r="Q96" s="2109"/>
      <c r="R96" s="2109"/>
      <c r="S96" s="2110"/>
    </row>
    <row r="97" spans="3:19" ht="73.5" customHeight="1" x14ac:dyDescent="0.2">
      <c r="C97" s="1975"/>
      <c r="E97" s="2115"/>
      <c r="F97" s="2101"/>
      <c r="G97" s="2101"/>
      <c r="H97" s="2110"/>
      <c r="I97" s="2113"/>
      <c r="J97" s="2104"/>
      <c r="K97" s="2104"/>
      <c r="L97" s="2105"/>
      <c r="M97" s="2106"/>
      <c r="N97" s="2107"/>
      <c r="O97" s="2107"/>
      <c r="Q97" s="2109"/>
      <c r="R97" s="2109"/>
      <c r="S97" s="2110"/>
    </row>
    <row r="98" spans="3:19" ht="73.5" customHeight="1" x14ac:dyDescent="0.2">
      <c r="C98" s="1975"/>
      <c r="E98" s="2115"/>
      <c r="F98" s="2101"/>
      <c r="G98" s="2101"/>
      <c r="H98" s="2110"/>
      <c r="I98" s="2113"/>
      <c r="J98" s="2104"/>
      <c r="K98" s="2104"/>
      <c r="L98" s="2105"/>
      <c r="M98" s="2106"/>
      <c r="N98" s="2107"/>
      <c r="O98" s="2107"/>
      <c r="Q98" s="2109"/>
      <c r="R98" s="2109"/>
      <c r="S98" s="2110"/>
    </row>
    <row r="99" spans="3:19" ht="73.5" customHeight="1" x14ac:dyDescent="0.2">
      <c r="C99" s="1975"/>
      <c r="E99" s="2115"/>
      <c r="F99" s="2101"/>
      <c r="G99" s="2101"/>
      <c r="H99" s="2110"/>
      <c r="I99" s="2113"/>
      <c r="J99" s="2104"/>
      <c r="K99" s="2104"/>
      <c r="L99" s="2105"/>
      <c r="M99" s="2106"/>
      <c r="N99" s="2107"/>
      <c r="O99" s="2107"/>
      <c r="Q99" s="2109"/>
      <c r="R99" s="2109"/>
      <c r="S99" s="2110"/>
    </row>
    <row r="100" spans="3:19" ht="73.5" customHeight="1" x14ac:dyDescent="0.2">
      <c r="C100" s="1975"/>
      <c r="E100" s="2115"/>
      <c r="F100" s="2101"/>
      <c r="G100" s="2101"/>
      <c r="H100" s="2110"/>
      <c r="I100" s="2113"/>
      <c r="J100" s="2104"/>
      <c r="K100" s="2104"/>
      <c r="L100" s="2105"/>
      <c r="M100" s="2106"/>
      <c r="N100" s="2107"/>
      <c r="O100" s="2107"/>
      <c r="Q100" s="2109"/>
      <c r="R100" s="2109"/>
      <c r="S100" s="2110"/>
    </row>
    <row r="101" spans="3:19" ht="73.5" customHeight="1" x14ac:dyDescent="0.2">
      <c r="C101" s="1975"/>
      <c r="E101" s="2115"/>
      <c r="F101" s="2101"/>
      <c r="G101" s="2101"/>
      <c r="H101" s="2110"/>
      <c r="I101" s="2113"/>
      <c r="J101" s="2104"/>
      <c r="K101" s="2104"/>
      <c r="L101" s="2105"/>
      <c r="M101" s="2106"/>
      <c r="N101" s="2107"/>
      <c r="O101" s="2107"/>
      <c r="Q101" s="2109"/>
      <c r="R101" s="2109"/>
      <c r="S101" s="2110"/>
    </row>
    <row r="102" spans="3:19" ht="73.5" customHeight="1" x14ac:dyDescent="0.2">
      <c r="C102" s="1975"/>
      <c r="E102" s="2115"/>
      <c r="F102" s="2101"/>
      <c r="G102" s="2101"/>
      <c r="H102" s="2110"/>
      <c r="I102" s="2113"/>
      <c r="J102" s="2104"/>
      <c r="K102" s="2104"/>
      <c r="L102" s="2105"/>
      <c r="M102" s="2106"/>
      <c r="N102" s="2107"/>
      <c r="O102" s="2107"/>
      <c r="Q102" s="2109"/>
      <c r="R102" s="2109"/>
      <c r="S102" s="2110"/>
    </row>
    <row r="103" spans="3:19" ht="73.5" customHeight="1" x14ac:dyDescent="0.2">
      <c r="C103" s="1975"/>
      <c r="E103" s="2115"/>
      <c r="F103" s="2101"/>
      <c r="G103" s="2101"/>
      <c r="H103" s="2110"/>
      <c r="I103" s="2113"/>
      <c r="J103" s="2104"/>
      <c r="K103" s="2104"/>
      <c r="L103" s="2105"/>
      <c r="M103" s="2106"/>
      <c r="N103" s="2107"/>
      <c r="O103" s="2107"/>
      <c r="Q103" s="2109"/>
      <c r="R103" s="2109"/>
      <c r="S103" s="2110"/>
    </row>
    <row r="104" spans="3:19" ht="73.5" customHeight="1" x14ac:dyDescent="0.2">
      <c r="C104" s="1975"/>
      <c r="E104" s="2115"/>
      <c r="F104" s="2101"/>
      <c r="G104" s="2101"/>
      <c r="H104" s="2110"/>
      <c r="I104" s="2113"/>
      <c r="J104" s="2104"/>
      <c r="K104" s="2104"/>
      <c r="L104" s="2105"/>
      <c r="M104" s="2106"/>
      <c r="N104" s="2107"/>
      <c r="O104" s="2107"/>
      <c r="Q104" s="2109"/>
      <c r="R104" s="2109"/>
      <c r="S104" s="2110"/>
    </row>
    <row r="105" spans="3:19" ht="73.5" customHeight="1" x14ac:dyDescent="0.2">
      <c r="C105" s="1975"/>
      <c r="E105" s="2115"/>
      <c r="F105" s="2101"/>
      <c r="G105" s="2101"/>
      <c r="H105" s="2110"/>
      <c r="I105" s="2113"/>
      <c r="J105" s="2104"/>
      <c r="K105" s="2104"/>
      <c r="L105" s="2105"/>
      <c r="M105" s="2106"/>
      <c r="N105" s="2107"/>
      <c r="O105" s="2107"/>
      <c r="Q105" s="2109"/>
      <c r="R105" s="2109"/>
      <c r="S105" s="2110"/>
    </row>
    <row r="106" spans="3:19" ht="73.5" customHeight="1" x14ac:dyDescent="0.2">
      <c r="C106" s="1975"/>
      <c r="E106" s="2115"/>
      <c r="F106" s="2101"/>
      <c r="G106" s="2101"/>
      <c r="H106" s="2110"/>
      <c r="I106" s="2113"/>
      <c r="J106" s="2104"/>
      <c r="K106" s="2104"/>
      <c r="L106" s="2105"/>
      <c r="M106" s="2106"/>
      <c r="N106" s="2107"/>
      <c r="O106" s="2107"/>
      <c r="Q106" s="2109"/>
      <c r="R106" s="2109"/>
      <c r="S106" s="2110"/>
    </row>
    <row r="107" spans="3:19" ht="73.5" customHeight="1" x14ac:dyDescent="0.2">
      <c r="C107" s="1975"/>
      <c r="E107" s="2115"/>
      <c r="F107" s="2101"/>
      <c r="G107" s="2101"/>
      <c r="H107" s="2110"/>
      <c r="I107" s="2113"/>
      <c r="J107" s="2104"/>
      <c r="K107" s="2104"/>
      <c r="L107" s="2105"/>
      <c r="M107" s="2106"/>
      <c r="N107" s="2107"/>
      <c r="O107" s="2107"/>
      <c r="Q107" s="2109"/>
      <c r="R107" s="2109"/>
      <c r="S107" s="2110"/>
    </row>
    <row r="108" spans="3:19" ht="73.5" customHeight="1" x14ac:dyDescent="0.2">
      <c r="C108" s="1975"/>
      <c r="E108" s="2115"/>
      <c r="F108" s="2101"/>
      <c r="G108" s="2101"/>
      <c r="H108" s="2110"/>
      <c r="I108" s="2113"/>
      <c r="J108" s="2104"/>
      <c r="K108" s="2104"/>
      <c r="L108" s="2105"/>
      <c r="M108" s="2106"/>
      <c r="N108" s="2107"/>
      <c r="O108" s="2107"/>
      <c r="Q108" s="2109"/>
      <c r="R108" s="2109"/>
      <c r="S108" s="2110"/>
    </row>
    <row r="109" spans="3:19" ht="73.5" customHeight="1" x14ac:dyDescent="0.2">
      <c r="C109" s="1975"/>
      <c r="E109" s="2115"/>
      <c r="F109" s="2101"/>
      <c r="G109" s="2101"/>
      <c r="H109" s="2110"/>
      <c r="I109" s="2113"/>
      <c r="J109" s="2104"/>
      <c r="K109" s="2104"/>
      <c r="L109" s="2105"/>
      <c r="M109" s="2106"/>
      <c r="N109" s="2107"/>
      <c r="O109" s="2107"/>
      <c r="Q109" s="2109"/>
      <c r="R109" s="2109"/>
      <c r="S109" s="2110"/>
    </row>
    <row r="110" spans="3:19" ht="73.5" customHeight="1" x14ac:dyDescent="0.2">
      <c r="C110" s="1975"/>
      <c r="E110" s="2115"/>
      <c r="F110" s="2101"/>
      <c r="G110" s="2101"/>
      <c r="H110" s="2110"/>
      <c r="I110" s="2113"/>
      <c r="J110" s="2104"/>
      <c r="K110" s="2104"/>
      <c r="L110" s="2105"/>
      <c r="M110" s="2106"/>
      <c r="N110" s="2107"/>
      <c r="O110" s="2107"/>
      <c r="Q110" s="2109"/>
      <c r="R110" s="2109"/>
      <c r="S110" s="2110"/>
    </row>
    <row r="111" spans="3:19" ht="73.5" customHeight="1" x14ac:dyDescent="0.2">
      <c r="C111" s="1975"/>
      <c r="E111" s="2115"/>
      <c r="F111" s="2101"/>
      <c r="G111" s="2101"/>
      <c r="H111" s="2110"/>
      <c r="I111" s="2113"/>
      <c r="J111" s="2104"/>
      <c r="K111" s="2104"/>
      <c r="L111" s="2105"/>
      <c r="M111" s="2106"/>
      <c r="N111" s="2107"/>
      <c r="O111" s="2107"/>
      <c r="Q111" s="2109"/>
      <c r="R111" s="2109"/>
      <c r="S111" s="2110"/>
    </row>
    <row r="112" spans="3:19" ht="73.5" customHeight="1" x14ac:dyDescent="0.2">
      <c r="C112" s="1975"/>
      <c r="E112" s="2115"/>
      <c r="F112" s="2101"/>
      <c r="G112" s="2101"/>
      <c r="H112" s="2110"/>
      <c r="I112" s="2113"/>
      <c r="J112" s="2104"/>
      <c r="K112" s="2104"/>
      <c r="L112" s="2105"/>
      <c r="M112" s="2106"/>
      <c r="N112" s="2107"/>
      <c r="O112" s="2107"/>
      <c r="Q112" s="2109"/>
      <c r="R112" s="2109"/>
      <c r="S112" s="2110"/>
    </row>
    <row r="113" spans="3:19" ht="73.5" customHeight="1" x14ac:dyDescent="0.2">
      <c r="C113" s="1975"/>
      <c r="E113" s="2115"/>
      <c r="F113" s="2101"/>
      <c r="G113" s="2101"/>
      <c r="H113" s="2110"/>
      <c r="I113" s="2113"/>
      <c r="J113" s="2104"/>
      <c r="K113" s="2104"/>
      <c r="L113" s="2105"/>
      <c r="M113" s="2106"/>
      <c r="N113" s="2107"/>
      <c r="O113" s="2107"/>
      <c r="Q113" s="2109"/>
      <c r="R113" s="2109"/>
      <c r="S113" s="2110"/>
    </row>
    <row r="114" spans="3:19" ht="73.5" customHeight="1" x14ac:dyDescent="0.2">
      <c r="C114" s="1975"/>
      <c r="E114" s="2115"/>
      <c r="F114" s="2101"/>
      <c r="G114" s="2101"/>
      <c r="H114" s="2110"/>
      <c r="I114" s="2113"/>
      <c r="J114" s="2104"/>
      <c r="K114" s="2104"/>
      <c r="L114" s="2105"/>
      <c r="M114" s="2106"/>
      <c r="N114" s="2107"/>
      <c r="O114" s="2107"/>
      <c r="Q114" s="2109"/>
      <c r="R114" s="2109"/>
      <c r="S114" s="2110"/>
    </row>
    <row r="115" spans="3:19" ht="73.5" customHeight="1" x14ac:dyDescent="0.2">
      <c r="C115" s="1975"/>
      <c r="E115" s="2115"/>
      <c r="F115" s="2101"/>
      <c r="G115" s="2101"/>
      <c r="H115" s="2110"/>
      <c r="I115" s="2113"/>
      <c r="J115" s="2104"/>
      <c r="K115" s="2104"/>
      <c r="L115" s="2105"/>
      <c r="M115" s="2106"/>
      <c r="N115" s="2107"/>
      <c r="O115" s="2107"/>
      <c r="Q115" s="2109"/>
      <c r="R115" s="2109"/>
      <c r="S115" s="2110"/>
    </row>
    <row r="116" spans="3:19" ht="73.5" customHeight="1" x14ac:dyDescent="0.2">
      <c r="C116" s="1975"/>
      <c r="E116" s="2115"/>
      <c r="F116" s="2101"/>
      <c r="G116" s="2101"/>
      <c r="H116" s="2110"/>
      <c r="I116" s="2113"/>
      <c r="J116" s="2104"/>
      <c r="K116" s="2104"/>
      <c r="L116" s="2105"/>
      <c r="M116" s="2106"/>
      <c r="N116" s="2107"/>
      <c r="O116" s="2107"/>
      <c r="Q116" s="2109"/>
      <c r="R116" s="2109"/>
      <c r="S116" s="2110"/>
    </row>
    <row r="117" spans="3:19" ht="73.5" customHeight="1" x14ac:dyDescent="0.2">
      <c r="C117" s="1975"/>
      <c r="E117" s="2115"/>
      <c r="F117" s="2101"/>
      <c r="G117" s="2101"/>
      <c r="H117" s="2110"/>
      <c r="I117" s="2113"/>
      <c r="J117" s="2104"/>
      <c r="K117" s="2104"/>
      <c r="L117" s="2105"/>
      <c r="M117" s="2106"/>
      <c r="N117" s="2107"/>
      <c r="O117" s="2107"/>
      <c r="Q117" s="2109"/>
      <c r="R117" s="2109"/>
      <c r="S117" s="2110"/>
    </row>
    <row r="118" spans="3:19" ht="73.5" customHeight="1" x14ac:dyDescent="0.2">
      <c r="C118" s="1975"/>
      <c r="E118" s="2115"/>
      <c r="F118" s="2101"/>
      <c r="G118" s="2101"/>
      <c r="H118" s="2110"/>
      <c r="I118" s="2113"/>
      <c r="J118" s="2104"/>
      <c r="K118" s="2104"/>
      <c r="L118" s="2105"/>
      <c r="M118" s="2106"/>
      <c r="N118" s="2107"/>
      <c r="O118" s="2107"/>
      <c r="Q118" s="2109"/>
      <c r="R118" s="2109"/>
      <c r="S118" s="2110"/>
    </row>
    <row r="119" spans="3:19" ht="73.5" customHeight="1" x14ac:dyDescent="0.2">
      <c r="C119" s="1975"/>
      <c r="E119" s="2115"/>
      <c r="F119" s="2101"/>
      <c r="G119" s="2101"/>
      <c r="H119" s="2110"/>
      <c r="I119" s="2113"/>
      <c r="J119" s="2104"/>
      <c r="K119" s="2104"/>
      <c r="L119" s="2105"/>
      <c r="M119" s="2106"/>
      <c r="N119" s="2107"/>
      <c r="O119" s="2107"/>
      <c r="Q119" s="2109"/>
      <c r="R119" s="2109"/>
      <c r="S119" s="2110"/>
    </row>
    <row r="120" spans="3:19" ht="73.5" customHeight="1" x14ac:dyDescent="0.2">
      <c r="C120" s="1975"/>
      <c r="E120" s="2115"/>
      <c r="F120" s="2101"/>
      <c r="G120" s="2101"/>
      <c r="H120" s="2110"/>
      <c r="I120" s="2113"/>
      <c r="J120" s="2104"/>
      <c r="K120" s="2104"/>
      <c r="L120" s="2105"/>
      <c r="M120" s="2106"/>
      <c r="N120" s="2107"/>
      <c r="O120" s="2107"/>
      <c r="Q120" s="2109"/>
      <c r="R120" s="2109"/>
      <c r="S120" s="2110"/>
    </row>
    <row r="121" spans="3:19" ht="73.5" customHeight="1" x14ac:dyDescent="0.2">
      <c r="C121" s="1975"/>
      <c r="E121" s="2115"/>
      <c r="F121" s="2101"/>
      <c r="G121" s="2101"/>
      <c r="H121" s="2110"/>
      <c r="I121" s="2113"/>
      <c r="J121" s="2104"/>
      <c r="K121" s="2104"/>
      <c r="L121" s="2105"/>
      <c r="M121" s="2106"/>
      <c r="N121" s="2107"/>
      <c r="O121" s="2107"/>
      <c r="Q121" s="2109"/>
      <c r="R121" s="2109"/>
      <c r="S121" s="2110"/>
    </row>
    <row r="122" spans="3:19" ht="73.5" customHeight="1" x14ac:dyDescent="0.2">
      <c r="C122" s="1975"/>
      <c r="E122" s="2115"/>
      <c r="F122" s="2101"/>
      <c r="G122" s="2101"/>
      <c r="H122" s="2110"/>
      <c r="I122" s="2113"/>
      <c r="J122" s="2104"/>
      <c r="K122" s="2104"/>
      <c r="L122" s="2105"/>
      <c r="M122" s="2106"/>
      <c r="N122" s="2107"/>
      <c r="O122" s="2107"/>
      <c r="Q122" s="2109"/>
      <c r="R122" s="2109"/>
      <c r="S122" s="2110"/>
    </row>
    <row r="123" spans="3:19" ht="73.5" customHeight="1" x14ac:dyDescent="0.2">
      <c r="C123" s="1975"/>
      <c r="E123" s="2115"/>
      <c r="F123" s="2101"/>
      <c r="G123" s="2101"/>
      <c r="H123" s="2110"/>
      <c r="I123" s="2113"/>
      <c r="J123" s="2104"/>
      <c r="K123" s="2104"/>
      <c r="L123" s="2105"/>
      <c r="M123" s="2106"/>
      <c r="N123" s="2107"/>
      <c r="O123" s="2107"/>
      <c r="Q123" s="2109"/>
      <c r="R123" s="2109"/>
      <c r="S123" s="2110"/>
    </row>
    <row r="124" spans="3:19" ht="73.5" customHeight="1" x14ac:dyDescent="0.2">
      <c r="C124" s="1975"/>
      <c r="E124" s="2115"/>
      <c r="F124" s="2101"/>
      <c r="G124" s="2101"/>
      <c r="H124" s="2110"/>
      <c r="I124" s="2113"/>
      <c r="J124" s="2104"/>
      <c r="K124" s="2104"/>
      <c r="L124" s="2105"/>
      <c r="M124" s="2106"/>
      <c r="N124" s="2107"/>
      <c r="O124" s="2107"/>
      <c r="Q124" s="2109"/>
      <c r="R124" s="2109"/>
      <c r="S124" s="2110"/>
    </row>
    <row r="125" spans="3:19" ht="73.5" customHeight="1" x14ac:dyDescent="0.2">
      <c r="C125" s="1975"/>
      <c r="E125" s="2115"/>
      <c r="F125" s="2101"/>
      <c r="G125" s="2101"/>
      <c r="H125" s="2110"/>
      <c r="I125" s="2113"/>
      <c r="J125" s="2104"/>
      <c r="K125" s="2104"/>
      <c r="L125" s="2105"/>
      <c r="M125" s="2106"/>
      <c r="N125" s="2107"/>
      <c r="O125" s="2107"/>
      <c r="Q125" s="2109"/>
      <c r="R125" s="2109"/>
      <c r="S125" s="2110"/>
    </row>
    <row r="126" spans="3:19" ht="73.5" customHeight="1" x14ac:dyDescent="0.2">
      <c r="C126" s="1975"/>
      <c r="E126" s="2115"/>
      <c r="F126" s="2101"/>
      <c r="G126" s="2101"/>
      <c r="H126" s="2110"/>
      <c r="I126" s="2113"/>
      <c r="J126" s="2104"/>
      <c r="K126" s="2104"/>
      <c r="L126" s="2105"/>
      <c r="M126" s="2106"/>
      <c r="N126" s="2107"/>
      <c r="O126" s="2107"/>
      <c r="Q126" s="2109"/>
      <c r="R126" s="2109"/>
      <c r="S126" s="2110"/>
    </row>
    <row r="127" spans="3:19" ht="73.5" customHeight="1" x14ac:dyDescent="0.2">
      <c r="C127" s="1975"/>
      <c r="E127" s="2115"/>
      <c r="F127" s="2101"/>
      <c r="G127" s="2101"/>
      <c r="H127" s="2110"/>
      <c r="I127" s="2113"/>
      <c r="J127" s="2104"/>
      <c r="K127" s="2104"/>
      <c r="L127" s="2105"/>
      <c r="M127" s="2106"/>
      <c r="N127" s="2107"/>
      <c r="O127" s="2107"/>
      <c r="Q127" s="2109"/>
      <c r="R127" s="2109"/>
      <c r="S127" s="2110"/>
    </row>
    <row r="128" spans="3:19" ht="73.5" customHeight="1" x14ac:dyDescent="0.2">
      <c r="C128" s="1975"/>
      <c r="E128" s="2115"/>
      <c r="F128" s="2101"/>
      <c r="G128" s="2101"/>
      <c r="H128" s="2110"/>
      <c r="I128" s="2113"/>
      <c r="J128" s="2104"/>
      <c r="K128" s="2104"/>
      <c r="L128" s="2105"/>
      <c r="M128" s="2106"/>
      <c r="N128" s="2107"/>
      <c r="O128" s="2107"/>
      <c r="Q128" s="2109"/>
      <c r="R128" s="2109"/>
      <c r="S128" s="2110"/>
    </row>
    <row r="129" spans="3:19" ht="73.5" customHeight="1" x14ac:dyDescent="0.2">
      <c r="C129" s="1975"/>
      <c r="E129" s="2115"/>
      <c r="F129" s="2101"/>
      <c r="G129" s="2101"/>
      <c r="H129" s="2110"/>
      <c r="I129" s="2113"/>
      <c r="J129" s="2104"/>
      <c r="K129" s="2104"/>
      <c r="L129" s="2105"/>
      <c r="M129" s="2106"/>
      <c r="N129" s="2107"/>
      <c r="O129" s="2107"/>
      <c r="Q129" s="2109"/>
      <c r="R129" s="2109"/>
      <c r="S129" s="2110"/>
    </row>
    <row r="130" spans="3:19" ht="73.5" customHeight="1" x14ac:dyDescent="0.2">
      <c r="C130" s="1975"/>
      <c r="E130" s="2115"/>
      <c r="F130" s="2101"/>
      <c r="G130" s="2101"/>
      <c r="H130" s="2110"/>
      <c r="I130" s="2113"/>
      <c r="J130" s="2104"/>
      <c r="K130" s="2104"/>
      <c r="L130" s="2105"/>
      <c r="M130" s="2106"/>
      <c r="N130" s="2107"/>
      <c r="O130" s="2107"/>
      <c r="Q130" s="2109"/>
      <c r="R130" s="2109"/>
      <c r="S130" s="2110"/>
    </row>
    <row r="131" spans="3:19" ht="73.5" customHeight="1" x14ac:dyDescent="0.2">
      <c r="C131" s="1975"/>
      <c r="E131" s="2115"/>
      <c r="F131" s="2101"/>
      <c r="G131" s="2101"/>
      <c r="H131" s="2110"/>
      <c r="I131" s="2113"/>
      <c r="J131" s="2104"/>
      <c r="K131" s="2104"/>
      <c r="L131" s="2105"/>
      <c r="M131" s="2106"/>
      <c r="N131" s="2107"/>
      <c r="O131" s="2107"/>
      <c r="Q131" s="2109"/>
      <c r="R131" s="2109"/>
      <c r="S131" s="2110"/>
    </row>
    <row r="132" spans="3:19" ht="73.5" customHeight="1" x14ac:dyDescent="0.2">
      <c r="C132" s="1975"/>
      <c r="E132" s="2115"/>
      <c r="F132" s="2101"/>
      <c r="G132" s="2101"/>
      <c r="H132" s="2110"/>
      <c r="I132" s="2113"/>
      <c r="J132" s="2104"/>
      <c r="K132" s="2104"/>
      <c r="L132" s="2105"/>
      <c r="M132" s="2106"/>
      <c r="N132" s="2107"/>
      <c r="O132" s="2107"/>
      <c r="Q132" s="2109"/>
      <c r="R132" s="2109"/>
      <c r="S132" s="2110"/>
    </row>
    <row r="133" spans="3:19" ht="73.5" customHeight="1" x14ac:dyDescent="0.2">
      <c r="C133" s="1975"/>
      <c r="E133" s="2115"/>
      <c r="F133" s="2101"/>
      <c r="G133" s="2101"/>
      <c r="H133" s="2110"/>
      <c r="I133" s="2113"/>
      <c r="J133" s="2104"/>
      <c r="K133" s="2104"/>
      <c r="L133" s="2105"/>
      <c r="M133" s="2106"/>
      <c r="N133" s="2107"/>
      <c r="O133" s="2107"/>
      <c r="Q133" s="2109"/>
      <c r="R133" s="2109"/>
      <c r="S133" s="2110"/>
    </row>
    <row r="134" spans="3:19" ht="73.5" customHeight="1" x14ac:dyDescent="0.2">
      <c r="C134" s="1975"/>
      <c r="E134" s="2115"/>
      <c r="F134" s="2101"/>
      <c r="G134" s="2101"/>
      <c r="H134" s="2110"/>
      <c r="I134" s="2113"/>
      <c r="J134" s="2104"/>
      <c r="K134" s="2104"/>
      <c r="L134" s="2105"/>
      <c r="M134" s="2106"/>
      <c r="N134" s="2107"/>
      <c r="O134" s="2107"/>
      <c r="Q134" s="2109"/>
      <c r="R134" s="2109"/>
      <c r="S134" s="2110"/>
    </row>
    <row r="135" spans="3:19" ht="73.5" customHeight="1" x14ac:dyDescent="0.2">
      <c r="C135" s="1975"/>
      <c r="E135" s="2115"/>
      <c r="F135" s="2101"/>
      <c r="G135" s="2101"/>
      <c r="H135" s="2110"/>
      <c r="I135" s="2113"/>
      <c r="J135" s="2104"/>
      <c r="K135" s="2104"/>
      <c r="L135" s="2105"/>
      <c r="M135" s="2106"/>
      <c r="N135" s="2107"/>
      <c r="O135" s="2107"/>
      <c r="Q135" s="2109"/>
      <c r="R135" s="2109"/>
      <c r="S135" s="2110"/>
    </row>
    <row r="136" spans="3:19" ht="73.5" customHeight="1" x14ac:dyDescent="0.2">
      <c r="C136" s="1975"/>
      <c r="E136" s="2115"/>
      <c r="F136" s="2101"/>
      <c r="G136" s="2101"/>
      <c r="H136" s="2110"/>
      <c r="I136" s="2113"/>
      <c r="J136" s="2104"/>
      <c r="K136" s="2104"/>
      <c r="L136" s="2105"/>
      <c r="M136" s="2106"/>
      <c r="N136" s="2107"/>
      <c r="O136" s="2107"/>
      <c r="Q136" s="2109"/>
      <c r="R136" s="2109"/>
      <c r="S136" s="2110"/>
    </row>
    <row r="137" spans="3:19" ht="73.5" customHeight="1" x14ac:dyDescent="0.2">
      <c r="C137" s="1975"/>
      <c r="E137" s="2115"/>
      <c r="F137" s="2101"/>
      <c r="G137" s="2101"/>
      <c r="H137" s="2110"/>
      <c r="I137" s="2113"/>
      <c r="J137" s="2104"/>
      <c r="K137" s="2104"/>
      <c r="L137" s="2105"/>
      <c r="M137" s="2106"/>
      <c r="N137" s="2107"/>
      <c r="O137" s="2107"/>
      <c r="Q137" s="2109"/>
      <c r="R137" s="2109"/>
      <c r="S137" s="2110"/>
    </row>
    <row r="138" spans="3:19" ht="73.5" customHeight="1" x14ac:dyDescent="0.2">
      <c r="C138" s="1975"/>
      <c r="E138" s="2115"/>
      <c r="F138" s="2101"/>
      <c r="G138" s="2101"/>
      <c r="H138" s="2110"/>
      <c r="I138" s="2113"/>
      <c r="J138" s="2104"/>
      <c r="K138" s="2104"/>
      <c r="L138" s="2105"/>
      <c r="M138" s="2106"/>
      <c r="N138" s="2107"/>
      <c r="O138" s="2107"/>
      <c r="Q138" s="2109"/>
      <c r="R138" s="2109"/>
      <c r="S138" s="2110"/>
    </row>
    <row r="139" spans="3:19" ht="73.5" customHeight="1" x14ac:dyDescent="0.2">
      <c r="C139" s="1975"/>
      <c r="E139" s="2115"/>
      <c r="F139" s="2101"/>
      <c r="G139" s="2101"/>
      <c r="H139" s="2110"/>
      <c r="I139" s="2113"/>
      <c r="J139" s="2104"/>
      <c r="K139" s="2104"/>
      <c r="L139" s="2105"/>
      <c r="M139" s="2106"/>
      <c r="N139" s="2107"/>
      <c r="O139" s="2107"/>
      <c r="Q139" s="2109"/>
      <c r="R139" s="2109"/>
      <c r="S139" s="2110"/>
    </row>
    <row r="140" spans="3:19" ht="73.5" customHeight="1" x14ac:dyDescent="0.2">
      <c r="C140" s="1975"/>
      <c r="E140" s="2115"/>
      <c r="F140" s="2101"/>
      <c r="G140" s="2101"/>
      <c r="H140" s="2110"/>
      <c r="I140" s="2113"/>
      <c r="J140" s="2104"/>
      <c r="K140" s="2104"/>
      <c r="L140" s="2105"/>
      <c r="M140" s="2106"/>
      <c r="N140" s="2107"/>
      <c r="O140" s="2107"/>
      <c r="Q140" s="2109"/>
      <c r="R140" s="2109"/>
      <c r="S140" s="2110"/>
    </row>
    <row r="141" spans="3:19" ht="73.5" customHeight="1" x14ac:dyDescent="0.2">
      <c r="C141" s="1975"/>
      <c r="E141" s="2115"/>
      <c r="F141" s="2101"/>
      <c r="G141" s="2101"/>
      <c r="H141" s="2110"/>
      <c r="I141" s="2113"/>
      <c r="J141" s="2104"/>
      <c r="K141" s="2104"/>
      <c r="L141" s="2105"/>
      <c r="M141" s="2106"/>
      <c r="N141" s="2107"/>
      <c r="O141" s="2107"/>
      <c r="Q141" s="2109"/>
      <c r="R141" s="2109"/>
      <c r="S141" s="2110"/>
    </row>
    <row r="142" spans="3:19" ht="73.5" customHeight="1" x14ac:dyDescent="0.2">
      <c r="C142" s="1975"/>
      <c r="E142" s="2115"/>
      <c r="F142" s="2101"/>
      <c r="G142" s="2101"/>
      <c r="H142" s="2110"/>
      <c r="I142" s="2113"/>
      <c r="J142" s="2104"/>
      <c r="K142" s="2104"/>
      <c r="L142" s="2105"/>
      <c r="M142" s="2106"/>
      <c r="N142" s="2107"/>
      <c r="O142" s="2107"/>
      <c r="Q142" s="2109"/>
      <c r="R142" s="2109"/>
      <c r="S142" s="2110"/>
    </row>
    <row r="143" spans="3:19" ht="73.5" customHeight="1" x14ac:dyDescent="0.2">
      <c r="C143" s="1975"/>
      <c r="E143" s="2115"/>
      <c r="F143" s="2101"/>
      <c r="G143" s="2101"/>
      <c r="H143" s="2110"/>
      <c r="I143" s="2113"/>
      <c r="J143" s="2104"/>
      <c r="K143" s="2104"/>
      <c r="L143" s="2105"/>
      <c r="M143" s="2106"/>
      <c r="N143" s="2107"/>
      <c r="O143" s="2107"/>
      <c r="Q143" s="2109"/>
      <c r="R143" s="2109"/>
      <c r="S143" s="2110"/>
    </row>
    <row r="144" spans="3:19" ht="73.5" customHeight="1" x14ac:dyDescent="0.2">
      <c r="C144" s="1975"/>
      <c r="E144" s="2115"/>
      <c r="F144" s="2101"/>
      <c r="G144" s="2101"/>
      <c r="H144" s="2110"/>
      <c r="I144" s="2113"/>
      <c r="J144" s="2104"/>
      <c r="K144" s="2104"/>
      <c r="L144" s="2105"/>
      <c r="M144" s="2106"/>
      <c r="N144" s="2107"/>
      <c r="O144" s="2107"/>
      <c r="Q144" s="2109"/>
      <c r="R144" s="2109"/>
      <c r="S144" s="2110"/>
    </row>
    <row r="145" spans="3:19" ht="73.5" customHeight="1" x14ac:dyDescent="0.2">
      <c r="C145" s="1975"/>
      <c r="E145" s="2115"/>
      <c r="F145" s="2101"/>
      <c r="G145" s="2101"/>
      <c r="H145" s="2110"/>
      <c r="I145" s="2113"/>
      <c r="J145" s="2104"/>
      <c r="K145" s="2104"/>
      <c r="L145" s="2105"/>
      <c r="M145" s="2106"/>
      <c r="N145" s="2107"/>
      <c r="O145" s="2107"/>
      <c r="Q145" s="2109"/>
      <c r="R145" s="2109"/>
      <c r="S145" s="2110"/>
    </row>
    <row r="146" spans="3:19" ht="73.5" customHeight="1" x14ac:dyDescent="0.2">
      <c r="C146" s="1975"/>
      <c r="E146" s="2115"/>
      <c r="F146" s="2101"/>
      <c r="G146" s="2101"/>
      <c r="H146" s="2110"/>
      <c r="I146" s="2113"/>
      <c r="J146" s="2104"/>
      <c r="K146" s="2104"/>
      <c r="L146" s="2105"/>
      <c r="M146" s="2106"/>
      <c r="N146" s="2107"/>
      <c r="O146" s="2107"/>
      <c r="Q146" s="2109"/>
      <c r="R146" s="2109"/>
      <c r="S146" s="2110"/>
    </row>
    <row r="147" spans="3:19" ht="73.5" customHeight="1" x14ac:dyDescent="0.2">
      <c r="C147" s="1975"/>
      <c r="E147" s="2115"/>
      <c r="F147" s="2101"/>
      <c r="G147" s="2101"/>
      <c r="H147" s="2110"/>
      <c r="I147" s="2113"/>
      <c r="J147" s="2104"/>
      <c r="K147" s="2104"/>
      <c r="L147" s="2105"/>
      <c r="M147" s="2106"/>
      <c r="N147" s="2107"/>
      <c r="O147" s="2107"/>
      <c r="Q147" s="2109"/>
      <c r="R147" s="2109"/>
      <c r="S147" s="2110"/>
    </row>
    <row r="159" spans="3:19" ht="73.5" customHeight="1" x14ac:dyDescent="0.2">
      <c r="C159" s="1975"/>
      <c r="P159" s="773"/>
      <c r="Q159" s="773"/>
      <c r="R159" s="2119"/>
    </row>
    <row r="160" spans="3:19" ht="73.5" customHeight="1" x14ac:dyDescent="0.2">
      <c r="C160" s="1975"/>
      <c r="P160" s="773"/>
      <c r="Q160" s="773"/>
      <c r="R160" s="2119"/>
    </row>
    <row r="161" spans="3:18" ht="73.5" customHeight="1" x14ac:dyDescent="0.2">
      <c r="C161" s="1975"/>
      <c r="P161" s="773"/>
      <c r="Q161" s="773"/>
      <c r="R161" s="2119"/>
    </row>
  </sheetData>
  <mergeCells count="16">
    <mergeCell ref="B1:K1"/>
    <mergeCell ref="AA3:AA5"/>
    <mergeCell ref="A3:A5"/>
    <mergeCell ref="W3:W5"/>
    <mergeCell ref="B2:C2"/>
    <mergeCell ref="C30:D30"/>
    <mergeCell ref="E30:F30"/>
    <mergeCell ref="AD3:AD5"/>
    <mergeCell ref="AB3:AB5"/>
    <mergeCell ref="X3:X5"/>
    <mergeCell ref="Y3:Y5"/>
    <mergeCell ref="Z3:Z5"/>
    <mergeCell ref="V3:V5"/>
    <mergeCell ref="F3:G3"/>
    <mergeCell ref="L3:L5"/>
    <mergeCell ref="M3:M5"/>
  </mergeCells>
  <phoneticPr fontId="177" type="noConversion"/>
  <printOptions horizontalCentered="1"/>
  <pageMargins left="0" right="0" top="0" bottom="0" header="0" footer="0"/>
  <pageSetup paperSize="9" scale="85" orientation="landscape" r:id="rId1"/>
  <headerFooter>
    <oddFooter>&amp;Rกลุ่มงานยุทธศาสตร์และแผนงานโครงการ2565</oddFooter>
  </headerFooter>
  <rowBreaks count="1" manualBreakCount="1">
    <brk id="26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0A6EF-B570-4C14-A05B-AA26D8F74A3C}">
  <sheetPr>
    <tabColor theme="2" tint="-9.9978637043366805E-2"/>
  </sheetPr>
  <dimension ref="A1:AC85"/>
  <sheetViews>
    <sheetView view="pageBreakPreview" topLeftCell="A7" zoomScaleNormal="100" zoomScaleSheetLayoutView="100" workbookViewId="0">
      <selection activeCell="H7" sqref="H7"/>
    </sheetView>
  </sheetViews>
  <sheetFormatPr defaultColWidth="10.28515625" defaultRowHeight="18.75" x14ac:dyDescent="0.3"/>
  <cols>
    <col min="1" max="1" width="3.85546875" style="403" customWidth="1"/>
    <col min="2" max="2" width="24.28515625" style="403" customWidth="1"/>
    <col min="3" max="4" width="18.7109375" style="403" customWidth="1"/>
    <col min="5" max="5" width="16.85546875" style="403" customWidth="1"/>
    <col min="6" max="6" width="9.140625" style="898" customWidth="1"/>
    <col min="7" max="7" width="9.140625" style="898" bestFit="1" customWidth="1"/>
    <col min="8" max="9" width="8.140625" style="927" customWidth="1"/>
    <col min="10" max="10" width="6.42578125" style="927" hidden="1" customWidth="1"/>
    <col min="11" max="11" width="0.140625" style="927" customWidth="1"/>
    <col min="12" max="12" width="6.85546875" style="324" customWidth="1"/>
    <col min="13" max="13" width="7.28515625" style="324" bestFit="1" customWidth="1"/>
    <col min="14" max="14" width="12.85546875" style="887" hidden="1" customWidth="1"/>
    <col min="15" max="15" width="9.5703125" style="887" hidden="1" customWidth="1"/>
    <col min="16" max="16" width="10.5703125" style="887" hidden="1" customWidth="1"/>
    <col min="17" max="17" width="4.42578125" style="893" customWidth="1"/>
    <col min="18" max="18" width="5.140625" style="893" customWidth="1"/>
    <col min="19" max="19" width="7.28515625" style="887" hidden="1" customWidth="1"/>
    <col min="20" max="20" width="13.7109375" style="887" hidden="1" customWidth="1"/>
    <col min="21" max="21" width="10.7109375" style="887" hidden="1" customWidth="1"/>
    <col min="22" max="22" width="0.140625" style="887" hidden="1" customWidth="1"/>
    <col min="23" max="23" width="6.42578125" style="1430" customWidth="1"/>
    <col min="24" max="24" width="4.28515625" style="887" customWidth="1"/>
    <col min="25" max="25" width="3.7109375" style="887" customWidth="1"/>
    <col min="26" max="26" width="6.5703125" style="887" hidden="1" customWidth="1"/>
    <col min="27" max="27" width="4.7109375" style="887" customWidth="1"/>
    <col min="28" max="28" width="12.28515625" style="887" bestFit="1" customWidth="1"/>
    <col min="29" max="29" width="4" style="887" customWidth="1"/>
    <col min="30" max="16384" width="10.28515625" style="324"/>
  </cols>
  <sheetData>
    <row r="1" spans="1:29" ht="17.25" customHeight="1" x14ac:dyDescent="0.3">
      <c r="A1" s="899"/>
      <c r="B1" s="2745" t="s">
        <v>939</v>
      </c>
      <c r="C1" s="2745"/>
      <c r="D1" s="2745"/>
      <c r="E1" s="2745"/>
      <c r="F1" s="2745"/>
      <c r="G1" s="2745"/>
      <c r="H1" s="2745"/>
      <c r="I1" s="2745"/>
      <c r="J1" s="2745"/>
      <c r="K1" s="2745"/>
      <c r="L1" s="2745"/>
      <c r="M1" s="2745"/>
      <c r="N1" s="900"/>
      <c r="O1" s="900"/>
      <c r="P1" s="900"/>
      <c r="Q1" s="900"/>
      <c r="R1" s="901"/>
      <c r="S1" s="902"/>
      <c r="T1" s="902"/>
      <c r="U1" s="902"/>
      <c r="V1" s="902"/>
      <c r="W1" s="1427"/>
      <c r="X1" s="884"/>
      <c r="Y1" s="884"/>
      <c r="Z1" s="884"/>
      <c r="AA1" s="884"/>
      <c r="AB1" s="884"/>
      <c r="AC1" s="884"/>
    </row>
    <row r="2" spans="1:29" s="222" customFormat="1" ht="15" customHeight="1" x14ac:dyDescent="0.2">
      <c r="A2" s="903"/>
      <c r="B2" s="904" t="s">
        <v>154</v>
      </c>
      <c r="C2" s="905"/>
      <c r="D2" s="903"/>
      <c r="E2" s="905"/>
      <c r="F2" s="896"/>
      <c r="G2" s="896"/>
      <c r="H2" s="1046">
        <f>SUM(H6:H7)</f>
        <v>71000</v>
      </c>
      <c r="I2" s="1046">
        <f>SUM(I6:I7)</f>
        <v>52000</v>
      </c>
      <c r="J2" s="1046">
        <f>SUM(J6:J7)</f>
        <v>0</v>
      </c>
      <c r="K2" s="1046">
        <f>SUM(K6:K7)</f>
        <v>0</v>
      </c>
      <c r="L2" s="906"/>
      <c r="M2" s="907"/>
      <c r="N2" s="1064">
        <f t="shared" ref="N2:U2" si="0">COUNTIF(N6:N33,"/")</f>
        <v>0</v>
      </c>
      <c r="O2" s="1064">
        <f t="shared" si="0"/>
        <v>0</v>
      </c>
      <c r="P2" s="1064">
        <f t="shared" si="0"/>
        <v>0</v>
      </c>
      <c r="Q2" s="1064">
        <f t="shared" si="0"/>
        <v>2</v>
      </c>
      <c r="R2" s="1064">
        <f t="shared" si="0"/>
        <v>2</v>
      </c>
      <c r="S2" s="908">
        <f t="shared" si="0"/>
        <v>0</v>
      </c>
      <c r="T2" s="908">
        <f t="shared" si="0"/>
        <v>0</v>
      </c>
      <c r="U2" s="908">
        <f t="shared" si="0"/>
        <v>0</v>
      </c>
      <c r="V2" s="909"/>
      <c r="W2" s="1428">
        <f t="shared" ref="W2:AC2" si="1">COUNTIF(W5:W10,"/")</f>
        <v>0</v>
      </c>
      <c r="X2" s="1636">
        <f t="shared" si="1"/>
        <v>1</v>
      </c>
      <c r="Y2" s="1636">
        <f t="shared" si="1"/>
        <v>1</v>
      </c>
      <c r="Z2" s="1636">
        <f t="shared" si="1"/>
        <v>0</v>
      </c>
      <c r="AA2" s="1636"/>
      <c r="AB2" s="885">
        <f t="shared" si="1"/>
        <v>0</v>
      </c>
      <c r="AC2" s="885">
        <f t="shared" si="1"/>
        <v>0</v>
      </c>
    </row>
    <row r="3" spans="1:29" s="880" customFormat="1" ht="27.75" customHeight="1" x14ac:dyDescent="0.2">
      <c r="A3" s="2749" t="s">
        <v>335</v>
      </c>
      <c r="B3" s="2660" t="s">
        <v>13</v>
      </c>
      <c r="C3" s="2660" t="s">
        <v>0</v>
      </c>
      <c r="D3" s="2660" t="s">
        <v>12</v>
      </c>
      <c r="E3" s="2650" t="s">
        <v>48</v>
      </c>
      <c r="F3" s="2756" t="s">
        <v>21</v>
      </c>
      <c r="G3" s="2756"/>
      <c r="H3" s="2678" t="s">
        <v>134</v>
      </c>
      <c r="I3" s="2637" t="s">
        <v>91</v>
      </c>
      <c r="J3" s="2758" t="s">
        <v>31</v>
      </c>
      <c r="K3" s="2758" t="s">
        <v>745</v>
      </c>
      <c r="L3" s="2650" t="s">
        <v>15</v>
      </c>
      <c r="M3" s="2757" t="s">
        <v>323</v>
      </c>
      <c r="N3" s="2617" t="s">
        <v>23</v>
      </c>
      <c r="O3" s="2617"/>
      <c r="P3" s="2617"/>
      <c r="Q3" s="2617"/>
      <c r="R3" s="1848" t="s">
        <v>7</v>
      </c>
      <c r="S3" s="1432"/>
      <c r="T3" s="1432"/>
      <c r="U3" s="1432" t="s">
        <v>7</v>
      </c>
      <c r="V3" s="2755" t="s">
        <v>128</v>
      </c>
      <c r="W3" s="1384" t="s">
        <v>570</v>
      </c>
      <c r="X3" s="2751" t="s">
        <v>119</v>
      </c>
      <c r="Y3" s="2751" t="s">
        <v>120</v>
      </c>
      <c r="Z3" s="2750" t="s">
        <v>125</v>
      </c>
      <c r="AA3" s="1384" t="s">
        <v>144</v>
      </c>
      <c r="AB3" s="2746" t="s">
        <v>145</v>
      </c>
      <c r="AC3" s="2746" t="s">
        <v>150</v>
      </c>
    </row>
    <row r="4" spans="1:29" s="880" customFormat="1" ht="15" customHeight="1" x14ac:dyDescent="0.2">
      <c r="A4" s="2749"/>
      <c r="B4" s="2651"/>
      <c r="C4" s="2651"/>
      <c r="D4" s="2651"/>
      <c r="E4" s="2651"/>
      <c r="F4" s="882"/>
      <c r="G4" s="882"/>
      <c r="H4" s="2688"/>
      <c r="I4" s="2638"/>
      <c r="J4" s="2759"/>
      <c r="K4" s="2759"/>
      <c r="L4" s="2685"/>
      <c r="M4" s="2757"/>
      <c r="N4" s="1049" t="s">
        <v>116</v>
      </c>
      <c r="O4" s="1049" t="s">
        <v>46</v>
      </c>
      <c r="P4" s="1049" t="s">
        <v>77</v>
      </c>
      <c r="Q4" s="1049" t="s">
        <v>45</v>
      </c>
      <c r="R4" s="1049" t="s">
        <v>116</v>
      </c>
      <c r="S4" s="1049" t="s">
        <v>25</v>
      </c>
      <c r="T4" s="1049" t="s">
        <v>26</v>
      </c>
      <c r="U4" s="1049" t="s">
        <v>45</v>
      </c>
      <c r="V4" s="2755"/>
      <c r="W4" s="1385"/>
      <c r="X4" s="2751"/>
      <c r="Y4" s="2751"/>
      <c r="Z4" s="2750"/>
      <c r="AA4" s="1385"/>
      <c r="AB4" s="2747"/>
      <c r="AC4" s="2747"/>
    </row>
    <row r="5" spans="1:29" s="880" customFormat="1" ht="45.75" customHeight="1" x14ac:dyDescent="0.2">
      <c r="A5" s="2749"/>
      <c r="B5" s="2652"/>
      <c r="C5" s="2652"/>
      <c r="D5" s="2652"/>
      <c r="E5" s="2652"/>
      <c r="F5" s="883" t="s">
        <v>130</v>
      </c>
      <c r="G5" s="883" t="s">
        <v>131</v>
      </c>
      <c r="H5" s="2689"/>
      <c r="I5" s="2639"/>
      <c r="J5" s="2760"/>
      <c r="K5" s="2760"/>
      <c r="L5" s="2686"/>
      <c r="M5" s="2757"/>
      <c r="N5" s="271" t="s">
        <v>182</v>
      </c>
      <c r="O5" s="271" t="s">
        <v>9</v>
      </c>
      <c r="P5" s="1099" t="s">
        <v>180</v>
      </c>
      <c r="Q5" s="1099" t="s">
        <v>181</v>
      </c>
      <c r="R5" s="1099" t="s">
        <v>8</v>
      </c>
      <c r="S5" s="1099" t="s">
        <v>9</v>
      </c>
      <c r="T5" s="1099" t="s">
        <v>10</v>
      </c>
      <c r="U5" s="1047" t="s">
        <v>11</v>
      </c>
      <c r="V5" s="2755"/>
      <c r="W5" s="1386"/>
      <c r="X5" s="2751"/>
      <c r="Y5" s="2751"/>
      <c r="Z5" s="2750"/>
      <c r="AA5" s="1386"/>
      <c r="AB5" s="2748"/>
      <c r="AC5" s="2748"/>
    </row>
    <row r="6" spans="1:29" s="319" customFormat="1" ht="242.25" customHeight="1" x14ac:dyDescent="0.2">
      <c r="A6" s="910">
        <v>1</v>
      </c>
      <c r="B6" s="1041" t="s">
        <v>1200</v>
      </c>
      <c r="C6" s="911" t="s">
        <v>1186</v>
      </c>
      <c r="D6" s="2152" t="s">
        <v>1178</v>
      </c>
      <c r="E6" s="911" t="s">
        <v>272</v>
      </c>
      <c r="F6" s="897">
        <v>44562</v>
      </c>
      <c r="G6" s="897">
        <v>44834</v>
      </c>
      <c r="H6" s="925">
        <f>18900+10200+7000</f>
        <v>36100</v>
      </c>
      <c r="I6" s="925">
        <v>20700</v>
      </c>
      <c r="J6" s="925"/>
      <c r="K6" s="925"/>
      <c r="L6" s="911" t="s">
        <v>17</v>
      </c>
      <c r="M6" s="911" t="s">
        <v>935</v>
      </c>
      <c r="N6" s="912"/>
      <c r="O6" s="912"/>
      <c r="P6" s="913"/>
      <c r="Q6" s="910" t="s">
        <v>49</v>
      </c>
      <c r="R6" s="914" t="s">
        <v>49</v>
      </c>
      <c r="S6" s="915"/>
      <c r="T6" s="916"/>
      <c r="U6" s="916"/>
      <c r="V6" s="916"/>
      <c r="W6" s="1695" t="s">
        <v>1323</v>
      </c>
      <c r="X6" s="1638" t="s">
        <v>49</v>
      </c>
      <c r="Y6" s="1638" t="s">
        <v>49</v>
      </c>
      <c r="Z6" s="1637"/>
      <c r="AA6" s="1638"/>
      <c r="AB6" s="993" t="s">
        <v>535</v>
      </c>
      <c r="AC6" s="992" t="s">
        <v>531</v>
      </c>
    </row>
    <row r="7" spans="1:29" s="319" customFormat="1" ht="282" customHeight="1" x14ac:dyDescent="0.2">
      <c r="A7" s="910">
        <v>2</v>
      </c>
      <c r="B7" s="235" t="s">
        <v>1201</v>
      </c>
      <c r="C7" s="911" t="s">
        <v>1179</v>
      </c>
      <c r="D7" s="911" t="s">
        <v>1198</v>
      </c>
      <c r="E7" s="911" t="s">
        <v>1199</v>
      </c>
      <c r="F7" s="287">
        <v>44621</v>
      </c>
      <c r="G7" s="287">
        <v>44834</v>
      </c>
      <c r="H7" s="925">
        <v>34900</v>
      </c>
      <c r="I7" s="925">
        <f>400+10000+8000+2400+4800+2700+3000</f>
        <v>31300</v>
      </c>
      <c r="J7" s="925"/>
      <c r="K7" s="925"/>
      <c r="L7" s="911" t="s">
        <v>17</v>
      </c>
      <c r="M7" s="911" t="s">
        <v>935</v>
      </c>
      <c r="N7" s="918"/>
      <c r="O7" s="917"/>
      <c r="P7" s="918"/>
      <c r="Q7" s="918" t="s">
        <v>49</v>
      </c>
      <c r="R7" s="918" t="s">
        <v>49</v>
      </c>
      <c r="S7" s="2247"/>
      <c r="T7" s="918"/>
      <c r="U7" s="918"/>
      <c r="V7" s="918"/>
      <c r="W7" s="1010" t="s">
        <v>1349</v>
      </c>
      <c r="X7" s="886"/>
      <c r="Y7" s="886"/>
      <c r="Z7" s="886"/>
      <c r="AA7" s="886"/>
      <c r="AB7" s="993" t="s">
        <v>533</v>
      </c>
      <c r="AC7" s="2248" t="s">
        <v>532</v>
      </c>
    </row>
    <row r="8" spans="1:29" s="1583" customFormat="1" ht="2.25" customHeight="1" x14ac:dyDescent="0.2">
      <c r="A8" s="1644"/>
      <c r="B8" s="1645"/>
      <c r="C8" s="1646"/>
      <c r="D8" s="1646"/>
      <c r="E8" s="1646"/>
      <c r="F8" s="1647"/>
      <c r="G8" s="1647"/>
      <c r="H8" s="1648"/>
      <c r="I8" s="1648"/>
      <c r="J8" s="1648"/>
      <c r="K8" s="1648"/>
      <c r="L8" s="1646"/>
      <c r="M8" s="1646"/>
      <c r="N8" s="1646"/>
      <c r="O8" s="1649"/>
      <c r="P8" s="1646"/>
      <c r="Q8" s="1644"/>
      <c r="R8" s="1644"/>
      <c r="S8" s="1646"/>
      <c r="T8" s="1646"/>
      <c r="U8" s="1646"/>
      <c r="V8" s="1646"/>
      <c r="W8" s="1650"/>
      <c r="X8" s="889"/>
      <c r="Y8" s="889"/>
      <c r="Z8" s="1651"/>
      <c r="AA8" s="1651"/>
      <c r="AB8" s="1652"/>
      <c r="AC8" s="1653"/>
    </row>
    <row r="9" spans="1:29" ht="10.5" customHeight="1" x14ac:dyDescent="0.3">
      <c r="A9" s="899"/>
      <c r="B9" s="899"/>
      <c r="C9" s="899"/>
      <c r="D9" s="2752" t="s">
        <v>16</v>
      </c>
      <c r="E9" s="2753"/>
      <c r="F9" s="2713" t="s">
        <v>91</v>
      </c>
      <c r="G9" s="2713"/>
      <c r="H9" s="2754"/>
      <c r="I9" s="2754"/>
      <c r="J9" s="926"/>
      <c r="K9" s="926"/>
      <c r="L9" s="899"/>
      <c r="M9" s="899"/>
      <c r="N9" s="919"/>
      <c r="O9" s="920"/>
      <c r="P9" s="921"/>
      <c r="Q9" s="922"/>
      <c r="R9" s="922"/>
      <c r="S9" s="921"/>
      <c r="T9" s="921"/>
      <c r="U9" s="921"/>
      <c r="V9" s="921"/>
      <c r="W9" s="1429"/>
      <c r="X9" s="889"/>
      <c r="Y9" s="889"/>
    </row>
    <row r="10" spans="1:29" s="344" customFormat="1" ht="12.75" customHeight="1" x14ac:dyDescent="0.3">
      <c r="A10" s="905"/>
      <c r="B10" s="2250" t="s">
        <v>105</v>
      </c>
      <c r="C10" s="923" t="s">
        <v>108</v>
      </c>
      <c r="D10" s="1702" t="s">
        <v>42</v>
      </c>
      <c r="E10" s="1702" t="s">
        <v>30</v>
      </c>
      <c r="F10" s="2249" t="s">
        <v>42</v>
      </c>
      <c r="G10" s="1702" t="s">
        <v>30</v>
      </c>
      <c r="H10" s="1725"/>
      <c r="I10" s="1725"/>
      <c r="J10" s="926"/>
      <c r="K10" s="926"/>
      <c r="L10" s="924"/>
      <c r="M10" s="905"/>
      <c r="N10" s="919"/>
      <c r="O10" s="920"/>
      <c r="P10" s="921"/>
      <c r="Q10" s="922"/>
      <c r="R10" s="922"/>
      <c r="S10" s="921"/>
      <c r="T10" s="921"/>
      <c r="U10" s="921"/>
      <c r="V10" s="921"/>
      <c r="W10" s="1429"/>
      <c r="X10" s="889"/>
      <c r="Y10" s="889"/>
      <c r="Z10" s="887"/>
      <c r="AA10" s="887"/>
      <c r="AB10" s="887"/>
      <c r="AC10" s="887"/>
    </row>
    <row r="11" spans="1:29" s="344" customFormat="1" ht="10.5" customHeight="1" x14ac:dyDescent="0.25">
      <c r="A11" s="905"/>
      <c r="B11" s="2183" t="s">
        <v>17</v>
      </c>
      <c r="C11" s="923" t="s">
        <v>263</v>
      </c>
      <c r="D11" s="2184">
        <v>2</v>
      </c>
      <c r="E11" s="2187">
        <f>+H6+H7</f>
        <v>71000</v>
      </c>
      <c r="F11" s="2184">
        <v>2</v>
      </c>
      <c r="G11" s="2188">
        <f>+I6+I7</f>
        <v>52000</v>
      </c>
      <c r="H11" s="1726"/>
      <c r="I11" s="1727"/>
      <c r="J11" s="926"/>
      <c r="K11" s="926"/>
      <c r="L11" s="905"/>
      <c r="M11" s="905"/>
      <c r="N11" s="919"/>
      <c r="O11" s="920"/>
      <c r="P11" s="921"/>
      <c r="Q11" s="922"/>
      <c r="R11" s="922"/>
      <c r="S11" s="921"/>
      <c r="T11" s="921"/>
      <c r="U11" s="921"/>
      <c r="V11" s="921"/>
      <c r="W11" s="1429"/>
      <c r="X11" s="889"/>
      <c r="Y11" s="889"/>
      <c r="Z11" s="887"/>
      <c r="AA11" s="887"/>
      <c r="AB11" s="887"/>
      <c r="AC11" s="887"/>
    </row>
    <row r="12" spans="1:29" ht="11.25" customHeight="1" x14ac:dyDescent="0.3">
      <c r="B12" s="2182" t="s">
        <v>35</v>
      </c>
      <c r="C12" s="2181"/>
      <c r="D12" s="1023">
        <f>SUM(D11)</f>
        <v>2</v>
      </c>
      <c r="E12" s="2185">
        <f>SUM(E11)</f>
        <v>71000</v>
      </c>
      <c r="F12" s="1023">
        <f>SUM(F11)</f>
        <v>2</v>
      </c>
      <c r="G12" s="2186">
        <f>SUM(G11)</f>
        <v>52000</v>
      </c>
      <c r="H12" s="403"/>
      <c r="I12" s="1728"/>
      <c r="J12" s="926"/>
      <c r="K12" s="926"/>
      <c r="O12" s="888"/>
      <c r="P12" s="889"/>
      <c r="Q12" s="272"/>
      <c r="R12" s="272"/>
      <c r="S12" s="889"/>
      <c r="T12" s="889"/>
      <c r="U12" s="889"/>
      <c r="V12" s="889"/>
      <c r="W12" s="1429"/>
      <c r="X12" s="889"/>
      <c r="Y12" s="889"/>
    </row>
    <row r="13" spans="1:29" ht="18" customHeight="1" x14ac:dyDescent="0.3">
      <c r="H13" s="926"/>
      <c r="I13" s="926"/>
      <c r="J13" s="926"/>
      <c r="K13" s="926"/>
      <c r="O13" s="888"/>
      <c r="P13" s="889"/>
      <c r="Q13" s="272"/>
      <c r="R13" s="272"/>
      <c r="S13" s="889"/>
      <c r="T13" s="889"/>
      <c r="U13" s="889"/>
      <c r="V13" s="889"/>
      <c r="W13" s="1429"/>
      <c r="X13" s="889"/>
      <c r="Y13" s="889"/>
    </row>
    <row r="14" spans="1:29" ht="20.25" customHeight="1" x14ac:dyDescent="0.3">
      <c r="O14" s="888"/>
      <c r="P14" s="889"/>
      <c r="Q14" s="272"/>
      <c r="R14" s="272"/>
      <c r="S14" s="889"/>
      <c r="T14" s="889"/>
      <c r="U14" s="889"/>
      <c r="V14" s="889"/>
      <c r="W14" s="1429"/>
      <c r="X14" s="889"/>
      <c r="Y14" s="889"/>
    </row>
    <row r="15" spans="1:29" ht="20.25" customHeight="1" x14ac:dyDescent="0.3">
      <c r="O15" s="888"/>
      <c r="P15" s="889"/>
      <c r="Q15" s="272"/>
      <c r="R15" s="272"/>
      <c r="S15" s="889"/>
      <c r="T15" s="889"/>
      <c r="U15" s="889"/>
      <c r="V15" s="889"/>
      <c r="W15" s="1429"/>
      <c r="X15" s="889"/>
      <c r="Y15" s="889"/>
    </row>
    <row r="16" spans="1:29" ht="20.25" customHeight="1" x14ac:dyDescent="0.3">
      <c r="O16" s="888"/>
      <c r="P16" s="889"/>
      <c r="Q16" s="272"/>
      <c r="R16" s="272"/>
      <c r="S16" s="889"/>
      <c r="T16" s="889"/>
      <c r="U16" s="889"/>
      <c r="V16" s="889"/>
      <c r="W16" s="1429"/>
      <c r="X16" s="889"/>
      <c r="Y16" s="889"/>
    </row>
    <row r="17" spans="15:25" ht="20.25" customHeight="1" x14ac:dyDescent="0.3">
      <c r="O17" s="888"/>
      <c r="P17" s="889"/>
      <c r="Q17" s="272"/>
      <c r="R17" s="272"/>
      <c r="S17" s="889"/>
      <c r="T17" s="889"/>
      <c r="U17" s="889"/>
      <c r="V17" s="889"/>
      <c r="W17" s="1429"/>
      <c r="X17" s="889"/>
      <c r="Y17" s="889"/>
    </row>
    <row r="18" spans="15:25" ht="20.25" customHeight="1" x14ac:dyDescent="0.3">
      <c r="O18" s="888"/>
      <c r="P18" s="889"/>
      <c r="Q18" s="272"/>
      <c r="R18" s="272"/>
      <c r="S18" s="889"/>
      <c r="T18" s="889"/>
      <c r="U18" s="889"/>
      <c r="V18" s="889"/>
      <c r="W18" s="1429"/>
      <c r="X18" s="889"/>
      <c r="Y18" s="889"/>
    </row>
    <row r="19" spans="15:25" ht="20.25" customHeight="1" x14ac:dyDescent="0.3">
      <c r="O19" s="888"/>
      <c r="P19" s="889"/>
      <c r="Q19" s="272"/>
      <c r="R19" s="272"/>
      <c r="S19" s="889"/>
      <c r="T19" s="889"/>
      <c r="U19" s="889"/>
      <c r="V19" s="889"/>
      <c r="W19" s="1429"/>
      <c r="X19" s="889"/>
      <c r="Y19" s="889"/>
    </row>
    <row r="20" spans="15:25" ht="20.25" customHeight="1" x14ac:dyDescent="0.3">
      <c r="O20" s="888"/>
      <c r="P20" s="889"/>
      <c r="Q20" s="272"/>
      <c r="R20" s="272"/>
      <c r="S20" s="889"/>
      <c r="T20" s="889"/>
      <c r="U20" s="889"/>
      <c r="V20" s="889"/>
      <c r="W20" s="1429"/>
      <c r="X20" s="889"/>
      <c r="Y20" s="889"/>
    </row>
    <row r="21" spans="15:25" ht="20.25" customHeight="1" x14ac:dyDescent="0.3">
      <c r="O21" s="888"/>
      <c r="P21" s="889"/>
      <c r="Q21" s="272"/>
      <c r="R21" s="272"/>
      <c r="S21" s="889"/>
      <c r="T21" s="889"/>
      <c r="U21" s="889"/>
      <c r="V21" s="889"/>
      <c r="W21" s="1429"/>
      <c r="X21" s="889"/>
      <c r="Y21" s="889"/>
    </row>
    <row r="22" spans="15:25" x14ac:dyDescent="0.3">
      <c r="O22" s="888"/>
      <c r="P22" s="889"/>
      <c r="Q22" s="272"/>
      <c r="R22" s="272"/>
      <c r="S22" s="889"/>
      <c r="T22" s="889"/>
      <c r="U22" s="889"/>
      <c r="V22" s="889"/>
      <c r="W22" s="1429"/>
      <c r="X22" s="889"/>
      <c r="Y22" s="889"/>
    </row>
    <row r="23" spans="15:25" x14ac:dyDescent="0.3">
      <c r="O23" s="888"/>
      <c r="P23" s="889"/>
      <c r="Q23" s="272"/>
      <c r="R23" s="272"/>
      <c r="S23" s="889"/>
      <c r="T23" s="889"/>
      <c r="U23" s="889"/>
      <c r="V23" s="889"/>
      <c r="W23" s="1429"/>
      <c r="X23" s="889"/>
      <c r="Y23" s="889"/>
    </row>
    <row r="24" spans="15:25" x14ac:dyDescent="0.3">
      <c r="O24" s="888"/>
      <c r="P24" s="889"/>
      <c r="Q24" s="272"/>
      <c r="R24" s="272"/>
      <c r="S24" s="889"/>
      <c r="T24" s="889"/>
      <c r="U24" s="889"/>
      <c r="V24" s="889"/>
      <c r="W24" s="1429"/>
      <c r="X24" s="889"/>
      <c r="Y24" s="889"/>
    </row>
    <row r="25" spans="15:25" x14ac:dyDescent="0.3">
      <c r="O25" s="888"/>
      <c r="P25" s="889"/>
      <c r="Q25" s="272"/>
      <c r="R25" s="272"/>
      <c r="S25" s="889"/>
      <c r="T25" s="889"/>
      <c r="U25" s="889"/>
      <c r="V25" s="889"/>
      <c r="W25" s="1429"/>
      <c r="X25" s="889"/>
      <c r="Y25" s="889"/>
    </row>
    <row r="26" spans="15:25" x14ac:dyDescent="0.3">
      <c r="O26" s="888"/>
      <c r="P26" s="889"/>
      <c r="Q26" s="272"/>
      <c r="R26" s="272"/>
      <c r="S26" s="889"/>
      <c r="T26" s="889"/>
      <c r="U26" s="889"/>
      <c r="V26" s="889"/>
      <c r="W26" s="1429"/>
      <c r="X26" s="889"/>
      <c r="Y26" s="889"/>
    </row>
    <row r="27" spans="15:25" x14ac:dyDescent="0.3">
      <c r="O27" s="888"/>
      <c r="P27" s="889"/>
      <c r="Q27" s="272"/>
      <c r="R27" s="272"/>
      <c r="S27" s="889"/>
      <c r="T27" s="889"/>
      <c r="U27" s="889"/>
      <c r="V27" s="889"/>
      <c r="W27" s="1429"/>
      <c r="X27" s="889"/>
      <c r="Y27" s="889"/>
    </row>
    <row r="28" spans="15:25" x14ac:dyDescent="0.3">
      <c r="O28" s="888"/>
      <c r="P28" s="889"/>
      <c r="Q28" s="272"/>
      <c r="R28" s="272"/>
      <c r="S28" s="889"/>
      <c r="T28" s="889"/>
      <c r="U28" s="889"/>
      <c r="V28" s="889"/>
      <c r="W28" s="1429"/>
      <c r="X28" s="889"/>
      <c r="Y28" s="889"/>
    </row>
    <row r="29" spans="15:25" x14ac:dyDescent="0.3">
      <c r="O29" s="888"/>
      <c r="P29" s="889"/>
      <c r="Q29" s="272"/>
      <c r="R29" s="272"/>
      <c r="S29" s="889"/>
      <c r="T29" s="889"/>
      <c r="U29" s="889"/>
      <c r="V29" s="889"/>
      <c r="W29" s="1429"/>
      <c r="X29" s="889"/>
      <c r="Y29" s="889"/>
    </row>
    <row r="30" spans="15:25" x14ac:dyDescent="0.3">
      <c r="O30" s="888"/>
      <c r="P30" s="889"/>
      <c r="Q30" s="272"/>
      <c r="R30" s="272"/>
      <c r="S30" s="889"/>
      <c r="T30" s="889"/>
      <c r="U30" s="889"/>
      <c r="V30" s="889"/>
      <c r="W30" s="1429"/>
      <c r="X30" s="889"/>
      <c r="Y30" s="889"/>
    </row>
    <row r="31" spans="15:25" x14ac:dyDescent="0.3">
      <c r="O31" s="888"/>
      <c r="P31" s="889"/>
      <c r="Q31" s="272"/>
      <c r="R31" s="272"/>
      <c r="S31" s="889"/>
      <c r="T31" s="889"/>
      <c r="U31" s="889"/>
      <c r="V31" s="889"/>
      <c r="W31" s="1429"/>
      <c r="X31" s="889"/>
      <c r="Y31" s="889"/>
    </row>
    <row r="32" spans="15:25" x14ac:dyDescent="0.3">
      <c r="O32" s="888"/>
      <c r="P32" s="889"/>
      <c r="Q32" s="272"/>
      <c r="R32" s="272"/>
      <c r="S32" s="889"/>
      <c r="T32" s="889"/>
      <c r="U32" s="889"/>
      <c r="V32" s="889"/>
      <c r="W32" s="1429"/>
      <c r="X32" s="889"/>
      <c r="Y32" s="889"/>
    </row>
    <row r="33" spans="15:25" x14ac:dyDescent="0.3">
      <c r="O33" s="888"/>
      <c r="P33" s="889"/>
      <c r="Q33" s="272"/>
      <c r="R33" s="272"/>
      <c r="S33" s="889"/>
      <c r="T33" s="889"/>
      <c r="U33" s="889"/>
      <c r="V33" s="889"/>
      <c r="W33" s="1429"/>
      <c r="X33" s="889"/>
      <c r="Y33" s="889"/>
    </row>
    <row r="34" spans="15:25" x14ac:dyDescent="0.3">
      <c r="O34" s="888"/>
      <c r="P34" s="889"/>
      <c r="Q34" s="272"/>
      <c r="R34" s="272"/>
      <c r="S34" s="889"/>
      <c r="T34" s="889"/>
      <c r="U34" s="889"/>
      <c r="V34" s="889"/>
      <c r="W34" s="1429"/>
      <c r="X34" s="889"/>
      <c r="Y34" s="889"/>
    </row>
    <row r="35" spans="15:25" x14ac:dyDescent="0.3">
      <c r="O35" s="888"/>
      <c r="P35" s="889"/>
      <c r="Q35" s="272"/>
      <c r="R35" s="272"/>
      <c r="S35" s="889"/>
      <c r="T35" s="889"/>
      <c r="U35" s="889"/>
      <c r="V35" s="889"/>
      <c r="W35" s="1429"/>
      <c r="X35" s="889"/>
      <c r="Y35" s="889"/>
    </row>
    <row r="36" spans="15:25" x14ac:dyDescent="0.3">
      <c r="O36" s="888"/>
      <c r="P36" s="889"/>
      <c r="Q36" s="272"/>
      <c r="R36" s="272"/>
      <c r="S36" s="889"/>
      <c r="T36" s="889"/>
      <c r="U36" s="889"/>
      <c r="V36" s="889"/>
      <c r="W36" s="1429"/>
      <c r="X36" s="889"/>
      <c r="Y36" s="889"/>
    </row>
    <row r="37" spans="15:25" x14ac:dyDescent="0.3">
      <c r="O37" s="888"/>
      <c r="P37" s="889"/>
      <c r="Q37" s="272"/>
      <c r="R37" s="272"/>
      <c r="S37" s="889"/>
      <c r="T37" s="889"/>
      <c r="U37" s="889"/>
      <c r="V37" s="889"/>
      <c r="W37" s="1429"/>
      <c r="X37" s="889"/>
      <c r="Y37" s="889"/>
    </row>
    <row r="38" spans="15:25" x14ac:dyDescent="0.3">
      <c r="O38" s="888"/>
      <c r="P38" s="889"/>
      <c r="Q38" s="272"/>
      <c r="R38" s="272"/>
      <c r="S38" s="889"/>
      <c r="T38" s="889"/>
      <c r="U38" s="889"/>
      <c r="V38" s="889"/>
      <c r="W38" s="1429"/>
      <c r="X38" s="889"/>
      <c r="Y38" s="889"/>
    </row>
    <row r="39" spans="15:25" x14ac:dyDescent="0.3">
      <c r="O39" s="888"/>
      <c r="P39" s="889"/>
      <c r="Q39" s="272"/>
      <c r="R39" s="272"/>
      <c r="S39" s="889"/>
      <c r="T39" s="889"/>
      <c r="U39" s="889"/>
      <c r="V39" s="889"/>
      <c r="W39" s="1429"/>
      <c r="X39" s="889"/>
      <c r="Y39" s="889"/>
    </row>
    <row r="40" spans="15:25" x14ac:dyDescent="0.3">
      <c r="O40" s="888"/>
      <c r="P40" s="889"/>
      <c r="Q40" s="272"/>
      <c r="R40" s="272"/>
      <c r="S40" s="889"/>
      <c r="T40" s="889"/>
      <c r="U40" s="889"/>
      <c r="V40" s="889"/>
      <c r="W40" s="1429"/>
      <c r="X40" s="889"/>
      <c r="Y40" s="889"/>
    </row>
    <row r="41" spans="15:25" x14ac:dyDescent="0.3">
      <c r="O41" s="888"/>
      <c r="P41" s="889"/>
      <c r="Q41" s="272"/>
      <c r="R41" s="272"/>
      <c r="S41" s="889"/>
      <c r="T41" s="889"/>
      <c r="U41" s="889"/>
      <c r="V41" s="889"/>
      <c r="W41" s="1429"/>
      <c r="X41" s="889"/>
      <c r="Y41" s="889"/>
    </row>
    <row r="42" spans="15:25" x14ac:dyDescent="0.3">
      <c r="O42" s="888"/>
      <c r="P42" s="889"/>
      <c r="Q42" s="272"/>
      <c r="R42" s="272"/>
      <c r="S42" s="889"/>
      <c r="T42" s="889"/>
      <c r="U42" s="889"/>
      <c r="V42" s="889"/>
      <c r="W42" s="1429"/>
      <c r="X42" s="889"/>
      <c r="Y42" s="889"/>
    </row>
    <row r="43" spans="15:25" x14ac:dyDescent="0.3">
      <c r="O43" s="888"/>
      <c r="P43" s="889"/>
      <c r="Q43" s="272"/>
      <c r="R43" s="272"/>
      <c r="S43" s="889"/>
      <c r="T43" s="889"/>
      <c r="U43" s="889"/>
      <c r="V43" s="889"/>
      <c r="W43" s="1429"/>
      <c r="X43" s="889"/>
      <c r="Y43" s="889"/>
    </row>
    <row r="44" spans="15:25" x14ac:dyDescent="0.3">
      <c r="O44" s="888"/>
      <c r="P44" s="889"/>
      <c r="Q44" s="272"/>
      <c r="R44" s="272"/>
      <c r="S44" s="889"/>
      <c r="T44" s="889"/>
      <c r="U44" s="889"/>
      <c r="V44" s="889"/>
      <c r="W44" s="1429"/>
      <c r="X44" s="889"/>
      <c r="Y44" s="889"/>
    </row>
    <row r="45" spans="15:25" x14ac:dyDescent="0.3">
      <c r="O45" s="888"/>
      <c r="P45" s="889"/>
      <c r="Q45" s="272"/>
      <c r="R45" s="272"/>
      <c r="S45" s="889"/>
      <c r="T45" s="889"/>
      <c r="U45" s="889"/>
      <c r="V45" s="889"/>
      <c r="W45" s="1429"/>
      <c r="X45" s="889"/>
      <c r="Y45" s="889"/>
    </row>
    <row r="46" spans="15:25" x14ac:dyDescent="0.3">
      <c r="O46" s="888"/>
      <c r="P46" s="889"/>
      <c r="Q46" s="272"/>
      <c r="R46" s="272"/>
      <c r="S46" s="889"/>
      <c r="T46" s="889"/>
      <c r="U46" s="889"/>
      <c r="V46" s="889"/>
      <c r="W46" s="1429"/>
      <c r="X46" s="889"/>
      <c r="Y46" s="889"/>
    </row>
    <row r="47" spans="15:25" x14ac:dyDescent="0.3">
      <c r="O47" s="888"/>
      <c r="P47" s="889"/>
      <c r="Q47" s="272"/>
      <c r="R47" s="272"/>
      <c r="S47" s="889"/>
      <c r="T47" s="889"/>
      <c r="U47" s="889"/>
      <c r="V47" s="889"/>
      <c r="W47" s="1429"/>
      <c r="X47" s="889"/>
      <c r="Y47" s="889"/>
    </row>
    <row r="48" spans="15:25" x14ac:dyDescent="0.3">
      <c r="O48" s="888"/>
      <c r="P48" s="889"/>
      <c r="Q48" s="272"/>
      <c r="R48" s="272"/>
      <c r="S48" s="889"/>
      <c r="T48" s="889"/>
      <c r="U48" s="889"/>
      <c r="V48" s="889"/>
      <c r="W48" s="1429"/>
      <c r="X48" s="889"/>
      <c r="Y48" s="889"/>
    </row>
    <row r="49" spans="15:25" x14ac:dyDescent="0.3">
      <c r="O49" s="888"/>
      <c r="P49" s="889"/>
      <c r="Q49" s="272"/>
      <c r="R49" s="272"/>
      <c r="S49" s="889"/>
      <c r="T49" s="889"/>
      <c r="U49" s="889"/>
      <c r="V49" s="889"/>
      <c r="W49" s="1429"/>
      <c r="X49" s="889"/>
      <c r="Y49" s="889"/>
    </row>
    <row r="50" spans="15:25" x14ac:dyDescent="0.3">
      <c r="O50" s="888"/>
      <c r="P50" s="889"/>
      <c r="Q50" s="272"/>
      <c r="R50" s="272"/>
      <c r="S50" s="889"/>
      <c r="T50" s="889"/>
      <c r="U50" s="889"/>
      <c r="V50" s="889"/>
      <c r="W50" s="1429"/>
      <c r="X50" s="889"/>
      <c r="Y50" s="889"/>
    </row>
    <row r="51" spans="15:25" x14ac:dyDescent="0.3">
      <c r="O51" s="888"/>
      <c r="P51" s="889"/>
      <c r="Q51" s="272"/>
      <c r="R51" s="272"/>
      <c r="S51" s="889"/>
      <c r="T51" s="889"/>
      <c r="U51" s="889"/>
      <c r="V51" s="889"/>
      <c r="W51" s="1429"/>
      <c r="X51" s="889"/>
      <c r="Y51" s="889"/>
    </row>
    <row r="52" spans="15:25" x14ac:dyDescent="0.3">
      <c r="O52" s="888"/>
      <c r="P52" s="889"/>
      <c r="Q52" s="272"/>
      <c r="R52" s="272"/>
      <c r="S52" s="889"/>
      <c r="T52" s="889"/>
      <c r="U52" s="889"/>
      <c r="V52" s="889"/>
      <c r="W52" s="1429"/>
      <c r="X52" s="889"/>
      <c r="Y52" s="889"/>
    </row>
    <row r="53" spans="15:25" x14ac:dyDescent="0.3">
      <c r="O53" s="888"/>
      <c r="P53" s="889"/>
      <c r="Q53" s="272"/>
      <c r="R53" s="272"/>
      <c r="S53" s="889"/>
      <c r="T53" s="889"/>
      <c r="U53" s="889"/>
      <c r="V53" s="889"/>
      <c r="W53" s="1429"/>
      <c r="X53" s="889"/>
      <c r="Y53" s="889"/>
    </row>
    <row r="54" spans="15:25" x14ac:dyDescent="0.3">
      <c r="O54" s="888"/>
      <c r="P54" s="889"/>
      <c r="Q54" s="272"/>
      <c r="R54" s="272"/>
      <c r="S54" s="889"/>
      <c r="T54" s="889"/>
      <c r="U54" s="889"/>
      <c r="V54" s="889"/>
      <c r="W54" s="1429"/>
      <c r="X54" s="889"/>
      <c r="Y54" s="889"/>
    </row>
    <row r="55" spans="15:25" x14ac:dyDescent="0.3">
      <c r="O55" s="888"/>
      <c r="P55" s="889"/>
      <c r="Q55" s="272"/>
      <c r="R55" s="272"/>
      <c r="S55" s="889"/>
      <c r="T55" s="889"/>
      <c r="U55" s="889"/>
      <c r="V55" s="889"/>
      <c r="W55" s="1429"/>
      <c r="X55" s="889"/>
      <c r="Y55" s="889"/>
    </row>
    <row r="56" spans="15:25" x14ac:dyDescent="0.3">
      <c r="O56" s="888"/>
      <c r="P56" s="889"/>
      <c r="Q56" s="272"/>
      <c r="R56" s="272"/>
      <c r="S56" s="889"/>
      <c r="T56" s="889"/>
      <c r="U56" s="889"/>
      <c r="V56" s="889"/>
      <c r="W56" s="1429"/>
      <c r="X56" s="889"/>
      <c r="Y56" s="889"/>
    </row>
    <row r="57" spans="15:25" x14ac:dyDescent="0.3">
      <c r="O57" s="888"/>
      <c r="P57" s="889"/>
      <c r="Q57" s="272"/>
      <c r="R57" s="272"/>
      <c r="S57" s="889"/>
      <c r="T57" s="889"/>
      <c r="U57" s="889"/>
      <c r="V57" s="889"/>
      <c r="W57" s="1429"/>
      <c r="X57" s="889"/>
      <c r="Y57" s="889"/>
    </row>
    <row r="58" spans="15:25" x14ac:dyDescent="0.3">
      <c r="O58" s="888"/>
      <c r="P58" s="889"/>
      <c r="Q58" s="272"/>
      <c r="R58" s="272"/>
      <c r="S58" s="889"/>
      <c r="T58" s="889"/>
      <c r="U58" s="889"/>
      <c r="V58" s="889"/>
      <c r="W58" s="1429"/>
      <c r="X58" s="889"/>
      <c r="Y58" s="889"/>
    </row>
    <row r="59" spans="15:25" x14ac:dyDescent="0.3">
      <c r="O59" s="888"/>
      <c r="P59" s="889"/>
      <c r="Q59" s="272"/>
      <c r="R59" s="272"/>
      <c r="S59" s="889"/>
      <c r="T59" s="889"/>
      <c r="U59" s="889"/>
      <c r="V59" s="889"/>
      <c r="W59" s="1429"/>
      <c r="X59" s="889"/>
      <c r="Y59" s="889"/>
    </row>
    <row r="60" spans="15:25" x14ac:dyDescent="0.3">
      <c r="O60" s="888"/>
      <c r="P60" s="889"/>
      <c r="Q60" s="272"/>
      <c r="R60" s="272"/>
      <c r="S60" s="889"/>
      <c r="T60" s="889"/>
      <c r="U60" s="889"/>
      <c r="V60" s="889"/>
      <c r="W60" s="1429"/>
      <c r="X60" s="889"/>
      <c r="Y60" s="889"/>
    </row>
    <row r="61" spans="15:25" x14ac:dyDescent="0.3">
      <c r="O61" s="888"/>
      <c r="P61" s="889"/>
      <c r="Q61" s="272"/>
      <c r="R61" s="272"/>
      <c r="S61" s="889"/>
      <c r="T61" s="889"/>
      <c r="U61" s="889"/>
      <c r="V61" s="889"/>
      <c r="W61" s="1429"/>
      <c r="X61" s="889"/>
      <c r="Y61" s="889"/>
    </row>
    <row r="62" spans="15:25" x14ac:dyDescent="0.3">
      <c r="O62" s="888"/>
      <c r="P62" s="889"/>
      <c r="Q62" s="272"/>
      <c r="R62" s="272"/>
      <c r="S62" s="889"/>
      <c r="T62" s="889"/>
      <c r="U62" s="889"/>
      <c r="V62" s="889"/>
      <c r="W62" s="1429"/>
      <c r="X62" s="889"/>
      <c r="Y62" s="889"/>
    </row>
    <row r="63" spans="15:25" x14ac:dyDescent="0.3">
      <c r="O63" s="888"/>
      <c r="P63" s="889"/>
      <c r="Q63" s="272"/>
      <c r="R63" s="272"/>
      <c r="S63" s="889"/>
      <c r="T63" s="889"/>
      <c r="U63" s="889"/>
      <c r="V63" s="889"/>
      <c r="W63" s="1429"/>
      <c r="X63" s="889"/>
      <c r="Y63" s="889"/>
    </row>
    <row r="64" spans="15:25" x14ac:dyDescent="0.3">
      <c r="O64" s="888"/>
      <c r="P64" s="889"/>
      <c r="Q64" s="272"/>
      <c r="R64" s="272"/>
      <c r="S64" s="889"/>
      <c r="T64" s="889"/>
      <c r="U64" s="889"/>
      <c r="V64" s="889"/>
      <c r="W64" s="1429"/>
      <c r="X64" s="889"/>
      <c r="Y64" s="889"/>
    </row>
    <row r="65" spans="15:25" x14ac:dyDescent="0.3">
      <c r="O65" s="888"/>
      <c r="P65" s="889"/>
      <c r="Q65" s="272"/>
      <c r="R65" s="272"/>
      <c r="S65" s="889"/>
      <c r="T65" s="889"/>
      <c r="U65" s="889"/>
      <c r="V65" s="889"/>
      <c r="W65" s="1429"/>
      <c r="X65" s="889"/>
      <c r="Y65" s="889"/>
    </row>
    <row r="66" spans="15:25" x14ac:dyDescent="0.3">
      <c r="O66" s="888"/>
      <c r="P66" s="889"/>
      <c r="Q66" s="272"/>
      <c r="R66" s="272"/>
      <c r="S66" s="889"/>
      <c r="T66" s="889"/>
      <c r="U66" s="889"/>
      <c r="V66" s="889"/>
      <c r="W66" s="1429"/>
      <c r="X66" s="889"/>
      <c r="Y66" s="889"/>
    </row>
    <row r="67" spans="15:25" x14ac:dyDescent="0.3">
      <c r="O67" s="888"/>
      <c r="P67" s="889"/>
      <c r="Q67" s="272"/>
      <c r="R67" s="272"/>
      <c r="S67" s="889"/>
      <c r="T67" s="889"/>
      <c r="U67" s="889"/>
      <c r="V67" s="889"/>
      <c r="W67" s="1429"/>
      <c r="X67" s="889"/>
      <c r="Y67" s="889"/>
    </row>
    <row r="68" spans="15:25" x14ac:dyDescent="0.3">
      <c r="O68" s="888"/>
      <c r="P68" s="889"/>
      <c r="Q68" s="272"/>
      <c r="R68" s="272"/>
      <c r="S68" s="889"/>
      <c r="T68" s="889"/>
      <c r="U68" s="889"/>
      <c r="V68" s="889"/>
      <c r="W68" s="1429"/>
      <c r="X68" s="889"/>
      <c r="Y68" s="889"/>
    </row>
    <row r="69" spans="15:25" x14ac:dyDescent="0.3">
      <c r="O69" s="888"/>
      <c r="P69" s="889"/>
      <c r="Q69" s="272"/>
      <c r="R69" s="272"/>
      <c r="S69" s="889"/>
      <c r="T69" s="889"/>
      <c r="U69" s="889"/>
      <c r="V69" s="889"/>
      <c r="W69" s="1429"/>
      <c r="X69" s="889"/>
      <c r="Y69" s="889"/>
    </row>
    <row r="70" spans="15:25" x14ac:dyDescent="0.3">
      <c r="O70" s="888"/>
      <c r="P70" s="889"/>
      <c r="Q70" s="272"/>
      <c r="R70" s="272"/>
      <c r="S70" s="889"/>
      <c r="T70" s="889"/>
      <c r="U70" s="889"/>
      <c r="V70" s="889"/>
      <c r="W70" s="1429"/>
      <c r="X70" s="889"/>
      <c r="Y70" s="889"/>
    </row>
    <row r="71" spans="15:25" x14ac:dyDescent="0.3">
      <c r="O71" s="888"/>
      <c r="P71" s="889"/>
      <c r="Q71" s="272"/>
      <c r="R71" s="272"/>
      <c r="S71" s="889"/>
      <c r="T71" s="889"/>
      <c r="U71" s="889"/>
      <c r="V71" s="889"/>
      <c r="W71" s="1429"/>
      <c r="X71" s="889"/>
      <c r="Y71" s="889"/>
    </row>
    <row r="72" spans="15:25" x14ac:dyDescent="0.3">
      <c r="O72" s="888"/>
      <c r="P72" s="889"/>
      <c r="Q72" s="272"/>
      <c r="R72" s="272"/>
      <c r="S72" s="889"/>
      <c r="T72" s="889"/>
      <c r="U72" s="889"/>
      <c r="V72" s="889"/>
      <c r="W72" s="1429"/>
      <c r="X72" s="889"/>
      <c r="Y72" s="889"/>
    </row>
    <row r="73" spans="15:25" x14ac:dyDescent="0.3">
      <c r="O73" s="890"/>
    </row>
    <row r="74" spans="15:25" x14ac:dyDescent="0.3">
      <c r="O74" s="890"/>
    </row>
    <row r="75" spans="15:25" x14ac:dyDescent="0.3">
      <c r="O75" s="890"/>
    </row>
    <row r="76" spans="15:25" x14ac:dyDescent="0.3">
      <c r="O76" s="890"/>
    </row>
    <row r="77" spans="15:25" x14ac:dyDescent="0.3">
      <c r="O77" s="890"/>
    </row>
    <row r="78" spans="15:25" x14ac:dyDescent="0.3">
      <c r="O78" s="890"/>
      <c r="P78" s="891"/>
      <c r="Q78" s="894"/>
      <c r="R78" s="895"/>
      <c r="S78" s="892"/>
      <c r="T78" s="891"/>
      <c r="U78" s="891"/>
      <c r="V78" s="891"/>
      <c r="W78" s="1431"/>
      <c r="X78" s="892"/>
      <c r="Y78" s="892"/>
    </row>
    <row r="79" spans="15:25" x14ac:dyDescent="0.3">
      <c r="O79" s="890"/>
      <c r="P79" s="891"/>
      <c r="Q79" s="894"/>
      <c r="R79" s="895"/>
      <c r="S79" s="892"/>
      <c r="T79" s="891"/>
      <c r="U79" s="891"/>
      <c r="V79" s="891"/>
      <c r="W79" s="1431"/>
      <c r="X79" s="892"/>
      <c r="Y79" s="892"/>
    </row>
    <row r="80" spans="15:25" x14ac:dyDescent="0.3">
      <c r="O80" s="890"/>
      <c r="P80" s="891"/>
      <c r="Q80" s="894"/>
      <c r="R80" s="895"/>
      <c r="S80" s="892"/>
      <c r="T80" s="891"/>
      <c r="U80" s="891"/>
      <c r="V80" s="891"/>
      <c r="W80" s="1431"/>
      <c r="X80" s="892"/>
      <c r="Y80" s="892"/>
    </row>
    <row r="81" spans="15:25" x14ac:dyDescent="0.3">
      <c r="O81" s="890"/>
      <c r="P81" s="891"/>
      <c r="Q81" s="894"/>
      <c r="R81" s="895"/>
      <c r="S81" s="892"/>
      <c r="T81" s="891"/>
      <c r="U81" s="891"/>
      <c r="V81" s="891"/>
      <c r="W81" s="1431"/>
      <c r="X81" s="892"/>
      <c r="Y81" s="892"/>
    </row>
    <row r="82" spans="15:25" x14ac:dyDescent="0.3">
      <c r="O82" s="890"/>
      <c r="P82" s="891"/>
      <c r="Q82" s="894"/>
      <c r="R82" s="895"/>
      <c r="S82" s="892"/>
      <c r="T82" s="891"/>
      <c r="U82" s="891"/>
      <c r="V82" s="891"/>
      <c r="W82" s="1431"/>
      <c r="X82" s="892"/>
      <c r="Y82" s="892"/>
    </row>
    <row r="83" spans="15:25" x14ac:dyDescent="0.3">
      <c r="O83" s="890"/>
      <c r="P83" s="891"/>
      <c r="Q83" s="894"/>
      <c r="R83" s="895"/>
      <c r="S83" s="892"/>
      <c r="T83" s="891"/>
      <c r="U83" s="891"/>
      <c r="V83" s="891"/>
      <c r="W83" s="1431"/>
      <c r="X83" s="892"/>
      <c r="Y83" s="892"/>
    </row>
    <row r="84" spans="15:25" x14ac:dyDescent="0.3">
      <c r="O84" s="890"/>
      <c r="P84" s="891"/>
      <c r="Q84" s="894"/>
      <c r="R84" s="895"/>
      <c r="S84" s="892"/>
      <c r="T84" s="891"/>
      <c r="U84" s="891"/>
      <c r="V84" s="891"/>
      <c r="W84" s="1431"/>
      <c r="X84" s="892"/>
      <c r="Y84" s="892"/>
    </row>
    <row r="85" spans="15:25" x14ac:dyDescent="0.3">
      <c r="P85" s="891"/>
      <c r="Q85" s="894"/>
      <c r="R85" s="895"/>
      <c r="S85" s="892"/>
      <c r="T85" s="891"/>
      <c r="U85" s="891"/>
      <c r="V85" s="891"/>
      <c r="W85" s="1431"/>
      <c r="X85" s="892"/>
      <c r="Y85" s="892"/>
    </row>
  </sheetData>
  <mergeCells count="23">
    <mergeCell ref="AC3:AC5"/>
    <mergeCell ref="D9:E9"/>
    <mergeCell ref="F9:G9"/>
    <mergeCell ref="H9:I9"/>
    <mergeCell ref="V3:V5"/>
    <mergeCell ref="E3:E5"/>
    <mergeCell ref="F3:G3"/>
    <mergeCell ref="H3:H5"/>
    <mergeCell ref="N3:Q3"/>
    <mergeCell ref="L3:L5"/>
    <mergeCell ref="M3:M5"/>
    <mergeCell ref="I3:I5"/>
    <mergeCell ref="J3:J5"/>
    <mergeCell ref="K3:K5"/>
    <mergeCell ref="B1:M1"/>
    <mergeCell ref="AB3:AB5"/>
    <mergeCell ref="A3:A5"/>
    <mergeCell ref="B3:B5"/>
    <mergeCell ref="C3:C5"/>
    <mergeCell ref="D3:D5"/>
    <mergeCell ref="Z3:Z5"/>
    <mergeCell ref="X3:X5"/>
    <mergeCell ref="Y3:Y5"/>
  </mergeCells>
  <phoneticPr fontId="46" type="noConversion"/>
  <printOptions horizontalCentered="1"/>
  <pageMargins left="0" right="0" top="0" bottom="0" header="0" footer="0"/>
  <pageSetup paperSize="9" scale="80" orientation="landscape" r:id="rId1"/>
  <headerFooter>
    <oddFooter>&amp;Rกลุ่มงานยุทธศาสตร์และแผนงานโครงการ2565</oddFooter>
  </headerFooter>
  <rowBreaks count="1" manualBreakCount="1">
    <brk id="1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D1814-9F78-41ED-8944-39C0323E4666}">
  <sheetPr>
    <tabColor theme="2" tint="-9.9978637043366805E-2"/>
  </sheetPr>
  <dimension ref="A1:AA494"/>
  <sheetViews>
    <sheetView topLeftCell="A6" zoomScaleNormal="100" zoomScaleSheetLayoutView="100" workbookViewId="0">
      <selection activeCell="B6" sqref="B6"/>
    </sheetView>
  </sheetViews>
  <sheetFormatPr defaultColWidth="10.28515625" defaultRowHeight="18.75" x14ac:dyDescent="0.3"/>
  <cols>
    <col min="1" max="1" width="3.28515625" style="1018" customWidth="1"/>
    <col min="2" max="2" width="20.85546875" style="546" customWidth="1"/>
    <col min="3" max="3" width="18" style="546" customWidth="1"/>
    <col min="4" max="4" width="12.5703125" style="546" customWidth="1"/>
    <col min="5" max="5" width="14.42578125" style="546" customWidth="1"/>
    <col min="6" max="6" width="8" style="389" customWidth="1"/>
    <col min="7" max="7" width="10.42578125" style="389" customWidth="1"/>
    <col min="8" max="8" width="9.28515625" style="2178" customWidth="1"/>
    <col min="9" max="9" width="9" style="2178" customWidth="1"/>
    <col min="10" max="10" width="6.85546875" style="342" bestFit="1" customWidth="1"/>
    <col min="11" max="11" width="5.42578125" style="342" bestFit="1" customWidth="1"/>
    <col min="12" max="12" width="4.7109375" style="188" customWidth="1"/>
    <col min="13" max="13" width="5.28515625" style="188" customWidth="1"/>
    <col min="14" max="14" width="11.140625" style="250" hidden="1" customWidth="1"/>
    <col min="15" max="15" width="4.28515625" style="250" bestFit="1" customWidth="1"/>
    <col min="16" max="16" width="6.28515625" style="250" hidden="1" customWidth="1"/>
    <col min="17" max="17" width="4.28515625" style="250" customWidth="1"/>
    <col min="18" max="18" width="10.42578125" style="250" bestFit="1" customWidth="1"/>
    <col min="19" max="19" width="8.7109375" style="250" bestFit="1" customWidth="1"/>
    <col min="20" max="20" width="5.5703125" style="250" bestFit="1" customWidth="1"/>
    <col min="21" max="21" width="8.140625" style="648" bestFit="1" customWidth="1"/>
    <col min="22" max="22" width="3.7109375" style="250" customWidth="1"/>
    <col min="23" max="23" width="3.5703125" style="188" customWidth="1"/>
    <col min="24" max="24" width="0.140625" style="188" hidden="1" customWidth="1"/>
    <col min="25" max="25" width="4.42578125" style="188" bestFit="1" customWidth="1"/>
    <col min="26" max="26" width="9.85546875" style="276" customWidth="1"/>
    <col min="27" max="27" width="9" style="277" customWidth="1"/>
    <col min="28" max="28" width="4" style="188" customWidth="1"/>
    <col min="29" max="16384" width="10.28515625" style="188"/>
  </cols>
  <sheetData>
    <row r="1" spans="1:27" ht="16.5" customHeight="1" x14ac:dyDescent="0.3">
      <c r="A1" s="1018" t="s">
        <v>945</v>
      </c>
      <c r="B1" s="2745" t="s">
        <v>939</v>
      </c>
      <c r="C1" s="2745"/>
      <c r="D1" s="2745"/>
      <c r="E1" s="2745"/>
      <c r="F1" s="2745"/>
      <c r="G1" s="2745"/>
      <c r="H1" s="2745"/>
      <c r="I1" s="2745"/>
      <c r="J1" s="2745"/>
      <c r="K1" s="2745"/>
      <c r="L1" s="2231"/>
    </row>
    <row r="2" spans="1:27" s="222" customFormat="1" ht="15.75" customHeight="1" x14ac:dyDescent="0.2">
      <c r="A2" s="1019"/>
      <c r="B2" s="816" t="s">
        <v>151</v>
      </c>
      <c r="C2" s="368"/>
      <c r="D2" s="273"/>
      <c r="E2" s="487"/>
      <c r="F2" s="1110"/>
      <c r="G2" s="1769"/>
      <c r="H2" s="2166">
        <f>SUM(H6:H8)</f>
        <v>95950</v>
      </c>
      <c r="I2" s="2179">
        <f>SUM(I6:I7)</f>
        <v>70740</v>
      </c>
      <c r="J2" s="1046">
        <f>SUM(J6:J7)</f>
        <v>0</v>
      </c>
      <c r="K2" s="1046">
        <f>SUM(K6:K7)</f>
        <v>0</v>
      </c>
      <c r="L2" s="1046"/>
      <c r="M2" s="1046"/>
      <c r="N2" s="237">
        <f t="shared" ref="N2:S2" si="0">COUNTIF(N6:N33,"/")</f>
        <v>1</v>
      </c>
      <c r="O2" s="237">
        <f t="shared" si="0"/>
        <v>3</v>
      </c>
      <c r="P2" s="237">
        <f t="shared" si="0"/>
        <v>0</v>
      </c>
      <c r="Q2" s="237">
        <f t="shared" si="0"/>
        <v>3</v>
      </c>
      <c r="R2" s="237">
        <f t="shared" si="0"/>
        <v>1</v>
      </c>
      <c r="S2" s="237">
        <f t="shared" si="0"/>
        <v>0</v>
      </c>
      <c r="T2" s="1019"/>
      <c r="U2" s="1267"/>
      <c r="V2" s="1020"/>
      <c r="W2" s="1020"/>
      <c r="X2" s="273"/>
      <c r="Y2" s="273"/>
      <c r="Z2" s="273"/>
    </row>
    <row r="3" spans="1:27" s="880" customFormat="1" ht="12" customHeight="1" x14ac:dyDescent="0.2">
      <c r="A3" s="2749" t="s">
        <v>335</v>
      </c>
      <c r="B3" s="2660" t="s">
        <v>13</v>
      </c>
      <c r="C3" s="2660" t="s">
        <v>0</v>
      </c>
      <c r="D3" s="2660" t="s">
        <v>12</v>
      </c>
      <c r="E3" s="2650" t="s">
        <v>48</v>
      </c>
      <c r="F3" s="2770" t="s">
        <v>21</v>
      </c>
      <c r="G3" s="2770"/>
      <c r="H3" s="2771" t="s">
        <v>134</v>
      </c>
      <c r="I3" s="2761" t="s">
        <v>91</v>
      </c>
      <c r="J3" s="2758" t="s">
        <v>31</v>
      </c>
      <c r="K3" s="2758" t="s">
        <v>745</v>
      </c>
      <c r="L3" s="2650" t="s">
        <v>15</v>
      </c>
      <c r="M3" s="2757" t="s">
        <v>323</v>
      </c>
      <c r="N3" s="2653" t="s">
        <v>23</v>
      </c>
      <c r="O3" s="2653"/>
      <c r="P3" s="1849" t="s">
        <v>7</v>
      </c>
      <c r="Q3" s="1849" t="s">
        <v>7</v>
      </c>
      <c r="R3" s="1681"/>
      <c r="S3" s="1681" t="s">
        <v>7</v>
      </c>
      <c r="T3" s="2755" t="s">
        <v>128</v>
      </c>
      <c r="U3" s="2766" t="s">
        <v>937</v>
      </c>
      <c r="V3" s="2751" t="s">
        <v>119</v>
      </c>
      <c r="W3" s="2751" t="s">
        <v>120</v>
      </c>
      <c r="X3" s="2750" t="s">
        <v>125</v>
      </c>
      <c r="Y3" s="2769" t="s">
        <v>938</v>
      </c>
      <c r="Z3" s="2746" t="s">
        <v>145</v>
      </c>
      <c r="AA3" s="2746" t="s">
        <v>150</v>
      </c>
    </row>
    <row r="4" spans="1:27" s="880" customFormat="1" ht="15" customHeight="1" x14ac:dyDescent="0.2">
      <c r="A4" s="2749"/>
      <c r="B4" s="2651"/>
      <c r="C4" s="2651"/>
      <c r="D4" s="2651"/>
      <c r="E4" s="2651"/>
      <c r="F4" s="2167"/>
      <c r="G4" s="2167"/>
      <c r="H4" s="2762"/>
      <c r="I4" s="2762"/>
      <c r="J4" s="2759"/>
      <c r="K4" s="2759"/>
      <c r="L4" s="2685"/>
      <c r="M4" s="2757"/>
      <c r="N4" s="1179" t="s">
        <v>116</v>
      </c>
      <c r="O4" s="1179" t="s">
        <v>46</v>
      </c>
      <c r="P4" s="1179" t="s">
        <v>24</v>
      </c>
      <c r="Q4" s="1179" t="s">
        <v>46</v>
      </c>
      <c r="R4" s="1049" t="s">
        <v>26</v>
      </c>
      <c r="S4" s="1049" t="s">
        <v>45</v>
      </c>
      <c r="T4" s="2755"/>
      <c r="U4" s="2767"/>
      <c r="V4" s="2751"/>
      <c r="W4" s="2751"/>
      <c r="X4" s="2750"/>
      <c r="Y4" s="2769"/>
      <c r="Z4" s="2747"/>
      <c r="AA4" s="2747"/>
    </row>
    <row r="5" spans="1:27" s="880" customFormat="1" ht="45" customHeight="1" x14ac:dyDescent="0.2">
      <c r="A5" s="2749"/>
      <c r="B5" s="2652"/>
      <c r="C5" s="2652"/>
      <c r="D5" s="2652"/>
      <c r="E5" s="2652"/>
      <c r="F5" s="2168" t="s">
        <v>130</v>
      </c>
      <c r="G5" s="2168" t="s">
        <v>131</v>
      </c>
      <c r="H5" s="2763"/>
      <c r="I5" s="2763"/>
      <c r="J5" s="2760"/>
      <c r="K5" s="2760"/>
      <c r="L5" s="2686"/>
      <c r="M5" s="2757"/>
      <c r="N5" s="1180" t="s">
        <v>182</v>
      </c>
      <c r="O5" s="1180" t="s">
        <v>9</v>
      </c>
      <c r="P5" s="1180" t="s">
        <v>8</v>
      </c>
      <c r="Q5" s="1180" t="s">
        <v>9</v>
      </c>
      <c r="R5" s="1099" t="s">
        <v>10</v>
      </c>
      <c r="S5" s="1047" t="s">
        <v>11</v>
      </c>
      <c r="T5" s="2755"/>
      <c r="U5" s="2768"/>
      <c r="V5" s="2751"/>
      <c r="W5" s="2751"/>
      <c r="X5" s="2750"/>
      <c r="Y5" s="2769"/>
      <c r="Z5" s="2748"/>
      <c r="AA5" s="2748"/>
    </row>
    <row r="6" spans="1:27" s="284" customFormat="1" ht="306" customHeight="1" x14ac:dyDescent="0.2">
      <c r="A6" s="1152">
        <v>4</v>
      </c>
      <c r="B6" s="1591" t="s">
        <v>1206</v>
      </c>
      <c r="C6" s="1592" t="s">
        <v>889</v>
      </c>
      <c r="D6" s="1592" t="s">
        <v>890</v>
      </c>
      <c r="E6" s="1592" t="s">
        <v>1205</v>
      </c>
      <c r="F6" s="1593">
        <v>44562</v>
      </c>
      <c r="G6" s="316">
        <v>44834</v>
      </c>
      <c r="H6" s="1594">
        <f>44400+6300+8050</f>
        <v>58750</v>
      </c>
      <c r="I6" s="1595">
        <v>58740</v>
      </c>
      <c r="J6" s="1595"/>
      <c r="K6" s="1595"/>
      <c r="L6" s="1592" t="s">
        <v>17</v>
      </c>
      <c r="M6" s="285" t="s">
        <v>936</v>
      </c>
      <c r="N6" s="1596"/>
      <c r="O6" s="395" t="s">
        <v>49</v>
      </c>
      <c r="P6" s="395"/>
      <c r="Q6" s="395" t="s">
        <v>49</v>
      </c>
      <c r="R6" s="395"/>
      <c r="S6" s="1596"/>
      <c r="T6" s="1596"/>
      <c r="U6" s="1597" t="s">
        <v>926</v>
      </c>
      <c r="V6" s="395" t="s">
        <v>49</v>
      </c>
      <c r="W6" s="1598" t="s">
        <v>49</v>
      </c>
      <c r="X6" s="1599"/>
      <c r="Y6" s="1599"/>
      <c r="Z6" s="854" t="s">
        <v>354</v>
      </c>
      <c r="AA6" s="1600" t="s">
        <v>564</v>
      </c>
    </row>
    <row r="7" spans="1:27" s="279" customFormat="1" ht="109.5" customHeight="1" x14ac:dyDescent="0.2">
      <c r="A7" s="2306">
        <v>5</v>
      </c>
      <c r="B7" s="269" t="s">
        <v>731</v>
      </c>
      <c r="C7" s="209" t="s">
        <v>87</v>
      </c>
      <c r="D7" s="209" t="s">
        <v>730</v>
      </c>
      <c r="E7" s="209" t="s">
        <v>270</v>
      </c>
      <c r="F7" s="1597">
        <v>44652</v>
      </c>
      <c r="G7" s="1597">
        <v>44803</v>
      </c>
      <c r="H7" s="2307">
        <v>12000</v>
      </c>
      <c r="I7" s="2308">
        <v>12000</v>
      </c>
      <c r="J7" s="1531"/>
      <c r="K7" s="1531"/>
      <c r="L7" s="280" t="s">
        <v>17</v>
      </c>
      <c r="M7" s="278" t="s">
        <v>271</v>
      </c>
      <c r="N7" s="281"/>
      <c r="O7" s="217" t="s">
        <v>49</v>
      </c>
      <c r="P7" s="217"/>
      <c r="Q7" s="217" t="s">
        <v>49</v>
      </c>
      <c r="R7" s="217"/>
      <c r="S7" s="278"/>
      <c r="T7" s="278"/>
      <c r="U7" s="1001" t="s">
        <v>878</v>
      </c>
      <c r="V7" s="278"/>
      <c r="W7" s="282"/>
      <c r="X7" s="282"/>
      <c r="Y7" s="282"/>
      <c r="Z7" s="997" t="s">
        <v>366</v>
      </c>
      <c r="AA7" s="283" t="s">
        <v>553</v>
      </c>
    </row>
    <row r="8" spans="1:27" s="1114" customFormat="1" ht="270" customHeight="1" x14ac:dyDescent="0.2">
      <c r="A8" s="244">
        <v>7</v>
      </c>
      <c r="B8" s="1007" t="s">
        <v>1187</v>
      </c>
      <c r="C8" s="1008" t="s">
        <v>909</v>
      </c>
      <c r="D8" s="2504" t="s">
        <v>1189</v>
      </c>
      <c r="E8" s="1009" t="s">
        <v>1188</v>
      </c>
      <c r="F8" s="1633">
        <v>44562</v>
      </c>
      <c r="G8" s="1633">
        <v>44834</v>
      </c>
      <c r="H8" s="2169">
        <v>25200</v>
      </c>
      <c r="I8" s="2169">
        <v>19800</v>
      </c>
      <c r="J8" s="930"/>
      <c r="K8" s="930"/>
      <c r="L8" s="352" t="s">
        <v>17</v>
      </c>
      <c r="M8" s="1011" t="s">
        <v>910</v>
      </c>
      <c r="N8" s="345" t="s">
        <v>49</v>
      </c>
      <c r="O8" s="221" t="s">
        <v>49</v>
      </c>
      <c r="P8" s="221"/>
      <c r="Q8" s="221" t="s">
        <v>49</v>
      </c>
      <c r="R8" s="345" t="s">
        <v>49</v>
      </c>
      <c r="S8" s="935"/>
      <c r="T8" s="1633"/>
      <c r="U8" s="1633">
        <v>44574</v>
      </c>
      <c r="V8" s="935" t="s">
        <v>49</v>
      </c>
      <c r="W8" s="935" t="s">
        <v>49</v>
      </c>
      <c r="X8" s="1634"/>
      <c r="Y8" s="1635"/>
      <c r="Z8" s="274" t="s">
        <v>361</v>
      </c>
      <c r="AA8" s="1026" t="s">
        <v>541</v>
      </c>
    </row>
    <row r="9" spans="1:27" s="324" customFormat="1" ht="7.5" customHeight="1" x14ac:dyDescent="0.3">
      <c r="A9" s="405"/>
      <c r="F9" s="934"/>
      <c r="G9" s="934"/>
      <c r="H9" s="934"/>
      <c r="I9" s="934"/>
      <c r="N9" s="334"/>
      <c r="O9" s="241"/>
      <c r="P9" s="241"/>
      <c r="Q9" s="241"/>
      <c r="R9" s="241"/>
      <c r="S9" s="241"/>
      <c r="T9" s="241"/>
      <c r="U9" s="1268"/>
      <c r="V9" s="241"/>
      <c r="Z9" s="325"/>
      <c r="AA9" s="326"/>
    </row>
    <row r="10" spans="1:27" s="324" customFormat="1" ht="14.25" customHeight="1" x14ac:dyDescent="0.3">
      <c r="A10" s="405"/>
      <c r="B10" s="403"/>
      <c r="C10" s="403"/>
      <c r="D10" s="2752" t="s">
        <v>913</v>
      </c>
      <c r="E10" s="2753"/>
      <c r="F10" s="2713" t="s">
        <v>91</v>
      </c>
      <c r="G10" s="2713"/>
      <c r="H10" s="2765"/>
      <c r="I10" s="2765"/>
      <c r="J10" s="343"/>
      <c r="K10" s="343"/>
      <c r="N10" s="334"/>
      <c r="O10" s="241"/>
      <c r="P10" s="241"/>
      <c r="Q10" s="241"/>
      <c r="R10" s="241"/>
      <c r="S10" s="241"/>
      <c r="T10" s="241"/>
      <c r="U10" s="1268"/>
      <c r="V10" s="241"/>
      <c r="Z10" s="325"/>
      <c r="AA10" s="326"/>
    </row>
    <row r="11" spans="1:27" s="324" customFormat="1" ht="14.25" customHeight="1" x14ac:dyDescent="0.3">
      <c r="A11" s="405"/>
      <c r="B11" s="403"/>
      <c r="C11" s="1608" t="s">
        <v>108</v>
      </c>
      <c r="D11" s="1608" t="s">
        <v>42</v>
      </c>
      <c r="E11" s="1697" t="s">
        <v>30</v>
      </c>
      <c r="F11" s="1840" t="s">
        <v>42</v>
      </c>
      <c r="G11" s="2170" t="s">
        <v>30</v>
      </c>
      <c r="H11" s="2171"/>
      <c r="I11" s="2172"/>
      <c r="J11" s="343"/>
      <c r="K11" s="343"/>
      <c r="N11" s="334"/>
      <c r="O11" s="241"/>
      <c r="P11" s="241"/>
      <c r="Q11" s="241"/>
      <c r="R11" s="241"/>
      <c r="S11" s="241"/>
      <c r="T11" s="241"/>
      <c r="U11" s="1268"/>
      <c r="V11" s="241"/>
      <c r="Z11" s="325"/>
      <c r="AA11" s="326"/>
    </row>
    <row r="12" spans="1:27" s="324" customFormat="1" ht="14.25" customHeight="1" x14ac:dyDescent="0.3">
      <c r="A12" s="405"/>
      <c r="B12" s="2764" t="s">
        <v>17</v>
      </c>
      <c r="C12" s="1022" t="s">
        <v>263</v>
      </c>
      <c r="D12" s="2153">
        <v>2</v>
      </c>
      <c r="E12" s="2154">
        <f>H6+H8</f>
        <v>83950</v>
      </c>
      <c r="F12" s="2173">
        <v>2</v>
      </c>
      <c r="G12" s="2174">
        <f>+I6+I8</f>
        <v>78540</v>
      </c>
      <c r="H12" s="2175"/>
      <c r="I12" s="2176"/>
      <c r="J12" s="343"/>
      <c r="K12" s="343"/>
      <c r="N12" s="334"/>
      <c r="O12" s="241"/>
      <c r="P12" s="241"/>
      <c r="Q12" s="241"/>
      <c r="R12" s="241"/>
      <c r="S12" s="241"/>
      <c r="T12" s="241"/>
      <c r="U12" s="1268"/>
      <c r="V12" s="241"/>
      <c r="Z12" s="325"/>
      <c r="AA12" s="326"/>
    </row>
    <row r="13" spans="1:27" s="324" customFormat="1" ht="14.25" customHeight="1" x14ac:dyDescent="0.3">
      <c r="A13" s="405"/>
      <c r="B13" s="2764"/>
      <c r="C13" s="1022" t="s">
        <v>264</v>
      </c>
      <c r="D13" s="2153">
        <v>1</v>
      </c>
      <c r="E13" s="2155">
        <f>H7</f>
        <v>12000</v>
      </c>
      <c r="F13" s="2173">
        <v>1</v>
      </c>
      <c r="G13" s="2174">
        <f>+I7</f>
        <v>12000</v>
      </c>
      <c r="H13" s="2175"/>
      <c r="I13" s="2175"/>
      <c r="J13" s="343"/>
      <c r="K13" s="343"/>
      <c r="N13" s="334"/>
      <c r="O13" s="241"/>
      <c r="P13" s="241"/>
      <c r="Q13" s="241"/>
      <c r="R13" s="241"/>
      <c r="S13" s="241"/>
      <c r="T13" s="241"/>
      <c r="U13" s="1268"/>
      <c r="V13" s="241"/>
      <c r="Z13" s="325"/>
      <c r="AA13" s="326"/>
    </row>
    <row r="14" spans="1:27" s="324" customFormat="1" ht="11.25" customHeight="1" x14ac:dyDescent="0.3">
      <c r="A14" s="405"/>
      <c r="B14" s="2764"/>
      <c r="C14" s="1021" t="s">
        <v>35</v>
      </c>
      <c r="D14" s="1023">
        <f>SUM(D12:D13)</f>
        <v>3</v>
      </c>
      <c r="E14" s="2474">
        <f t="shared" ref="E14:G14" si="1">SUM(E12:E13)</f>
        <v>95950</v>
      </c>
      <c r="F14" s="1023">
        <f t="shared" si="1"/>
        <v>3</v>
      </c>
      <c r="G14" s="2474">
        <f t="shared" si="1"/>
        <v>90540</v>
      </c>
      <c r="H14" s="2175"/>
      <c r="I14" s="2175"/>
      <c r="J14" s="342"/>
      <c r="K14" s="342"/>
      <c r="N14" s="241"/>
      <c r="O14" s="241"/>
      <c r="P14" s="241"/>
      <c r="Q14" s="241"/>
      <c r="R14" s="241"/>
      <c r="S14" s="241"/>
      <c r="T14" s="241"/>
      <c r="U14" s="1268"/>
      <c r="V14" s="241"/>
      <c r="Z14" s="325"/>
      <c r="AA14" s="326"/>
    </row>
    <row r="15" spans="1:27" ht="12" customHeight="1" x14ac:dyDescent="0.3">
      <c r="H15" s="2177"/>
      <c r="I15" s="2177"/>
    </row>
    <row r="16" spans="1:27" ht="20.25" customHeight="1" x14ac:dyDescent="0.3">
      <c r="F16" s="387"/>
      <c r="G16" s="387"/>
    </row>
    <row r="17" ht="20.25" customHeight="1" x14ac:dyDescent="0.3"/>
    <row r="18" ht="20.25" customHeight="1" x14ac:dyDescent="0.3"/>
    <row r="19" ht="20.25" customHeight="1" x14ac:dyDescent="0.3"/>
    <row r="20" ht="20.25" customHeight="1" x14ac:dyDescent="0.3"/>
    <row r="21" ht="20.25" customHeight="1" x14ac:dyDescent="0.3"/>
    <row r="22" ht="20.25" customHeight="1" x14ac:dyDescent="0.3"/>
    <row r="23" ht="20.25" customHeight="1" x14ac:dyDescent="0.3"/>
    <row r="24" ht="20.25" customHeight="1" x14ac:dyDescent="0.3"/>
    <row r="25" ht="20.25" customHeight="1" x14ac:dyDescent="0.3"/>
    <row r="26" ht="20.25" customHeight="1" x14ac:dyDescent="0.3"/>
    <row r="27" ht="20.25" customHeight="1" x14ac:dyDescent="0.3"/>
    <row r="28" ht="20.25" customHeight="1" x14ac:dyDescent="0.3"/>
    <row r="29" ht="20.25" customHeight="1" x14ac:dyDescent="0.3"/>
    <row r="30" ht="20.25" customHeight="1" x14ac:dyDescent="0.3"/>
    <row r="31" ht="20.25" customHeight="1" x14ac:dyDescent="0.3"/>
    <row r="32" ht="20.25" customHeight="1" x14ac:dyDescent="0.3"/>
    <row r="33" ht="20.25" customHeight="1" x14ac:dyDescent="0.3"/>
    <row r="34" ht="20.25" customHeight="1" x14ac:dyDescent="0.3"/>
    <row r="35" ht="20.25" customHeight="1" x14ac:dyDescent="0.3"/>
    <row r="36" ht="20.25" customHeight="1" x14ac:dyDescent="0.3"/>
    <row r="37" ht="20.25" customHeight="1" x14ac:dyDescent="0.3"/>
    <row r="38" ht="20.25" customHeight="1" x14ac:dyDescent="0.3"/>
    <row r="39" ht="20.25" customHeight="1" x14ac:dyDescent="0.3"/>
    <row r="40" ht="20.25" customHeight="1" x14ac:dyDescent="0.3"/>
    <row r="41" ht="20.25" customHeight="1" x14ac:dyDescent="0.3"/>
    <row r="42" ht="20.25" customHeight="1" x14ac:dyDescent="0.3"/>
    <row r="43" ht="20.25" customHeight="1" x14ac:dyDescent="0.3"/>
    <row r="44" ht="20.25" customHeight="1" x14ac:dyDescent="0.3"/>
    <row r="45" ht="20.25" customHeight="1" x14ac:dyDescent="0.3"/>
    <row r="46" ht="20.25" customHeight="1" x14ac:dyDescent="0.3"/>
    <row r="47" ht="20.25" customHeight="1" x14ac:dyDescent="0.3"/>
    <row r="48" ht="20.25" customHeight="1" x14ac:dyDescent="0.3"/>
    <row r="49" ht="20.25" customHeight="1" x14ac:dyDescent="0.3"/>
    <row r="50" ht="20.25" customHeight="1" x14ac:dyDescent="0.3"/>
    <row r="51" ht="20.25" customHeight="1" x14ac:dyDescent="0.3"/>
    <row r="52" ht="20.25" customHeight="1" x14ac:dyDescent="0.3"/>
    <row r="53" ht="20.25" customHeight="1" x14ac:dyDescent="0.3"/>
    <row r="54" ht="20.25" customHeight="1" x14ac:dyDescent="0.3"/>
    <row r="55" ht="20.25" customHeight="1" x14ac:dyDescent="0.3"/>
    <row r="56" ht="20.25" customHeight="1" x14ac:dyDescent="0.3"/>
    <row r="57" ht="20.25" customHeight="1" x14ac:dyDescent="0.3"/>
    <row r="58" ht="20.25" customHeight="1" x14ac:dyDescent="0.3"/>
    <row r="59" ht="20.25" customHeight="1" x14ac:dyDescent="0.3"/>
    <row r="60" ht="20.25" customHeight="1" x14ac:dyDescent="0.3"/>
    <row r="61" ht="20.25" customHeight="1" x14ac:dyDescent="0.3"/>
    <row r="62" ht="20.25" customHeight="1" x14ac:dyDescent="0.3"/>
    <row r="63" ht="20.25" customHeight="1" x14ac:dyDescent="0.3"/>
    <row r="64" ht="20.25" customHeight="1" x14ac:dyDescent="0.3"/>
    <row r="65" ht="20.25" customHeight="1" x14ac:dyDescent="0.3"/>
    <row r="66" ht="20.25" customHeight="1" x14ac:dyDescent="0.3"/>
    <row r="67" ht="20.25" customHeight="1" x14ac:dyDescent="0.3"/>
    <row r="68" ht="20.25" customHeight="1" x14ac:dyDescent="0.3"/>
    <row r="69" ht="20.25" customHeight="1" x14ac:dyDescent="0.3"/>
    <row r="70" ht="20.25" customHeight="1" x14ac:dyDescent="0.3"/>
    <row r="71" ht="20.25" customHeight="1" x14ac:dyDescent="0.3"/>
    <row r="72" ht="20.25" customHeight="1" x14ac:dyDescent="0.3"/>
    <row r="73" ht="20.25" customHeight="1" x14ac:dyDescent="0.3"/>
    <row r="74" ht="20.25" customHeight="1" x14ac:dyDescent="0.3"/>
    <row r="75" ht="20.25" customHeight="1" x14ac:dyDescent="0.3"/>
    <row r="76" ht="20.25" customHeight="1" x14ac:dyDescent="0.3"/>
    <row r="77" ht="20.25" customHeight="1" x14ac:dyDescent="0.3"/>
    <row r="78" ht="20.25" customHeight="1" x14ac:dyDescent="0.3"/>
    <row r="79" ht="20.25" customHeight="1" x14ac:dyDescent="0.3"/>
    <row r="80" ht="20.25" customHeight="1" x14ac:dyDescent="0.3"/>
    <row r="81" ht="20.25" customHeight="1" x14ac:dyDescent="0.3"/>
    <row r="82" ht="20.25" customHeight="1" x14ac:dyDescent="0.3"/>
    <row r="83" ht="20.25" customHeight="1" x14ac:dyDescent="0.3"/>
    <row r="84" ht="20.25" customHeight="1" x14ac:dyDescent="0.3"/>
    <row r="85" ht="20.25" customHeight="1" x14ac:dyDescent="0.3"/>
    <row r="86" ht="20.25" customHeight="1" x14ac:dyDescent="0.3"/>
    <row r="87" ht="20.25" customHeight="1" x14ac:dyDescent="0.3"/>
    <row r="88" ht="20.25" customHeight="1" x14ac:dyDescent="0.3"/>
    <row r="89" ht="20.25" customHeight="1" x14ac:dyDescent="0.3"/>
    <row r="90" ht="20.25" customHeight="1" x14ac:dyDescent="0.3"/>
    <row r="91" ht="20.25" customHeight="1" x14ac:dyDescent="0.3"/>
    <row r="92" ht="20.25" customHeight="1" x14ac:dyDescent="0.3"/>
    <row r="93" ht="20.25" customHeight="1" x14ac:dyDescent="0.3"/>
    <row r="94" ht="20.25" customHeight="1" x14ac:dyDescent="0.3"/>
    <row r="95" ht="20.25" customHeight="1" x14ac:dyDescent="0.3"/>
    <row r="96" ht="20.25" customHeight="1" x14ac:dyDescent="0.3"/>
    <row r="97" ht="20.25" customHeight="1" x14ac:dyDescent="0.3"/>
    <row r="98" ht="20.25" customHeight="1" x14ac:dyDescent="0.3"/>
    <row r="99" ht="20.25" customHeight="1" x14ac:dyDescent="0.3"/>
    <row r="100" ht="20.25" customHeight="1" x14ac:dyDescent="0.3"/>
    <row r="101" ht="20.25" customHeight="1" x14ac:dyDescent="0.3"/>
    <row r="102" ht="20.25" customHeight="1" x14ac:dyDescent="0.3"/>
    <row r="103" ht="20.25" customHeight="1" x14ac:dyDescent="0.3"/>
    <row r="104" ht="20.25" customHeight="1" x14ac:dyDescent="0.3"/>
    <row r="105" ht="20.25" customHeight="1" x14ac:dyDescent="0.3"/>
    <row r="106" ht="20.25" customHeight="1" x14ac:dyDescent="0.3"/>
    <row r="107" ht="20.25" customHeight="1" x14ac:dyDescent="0.3"/>
    <row r="108" ht="20.25" customHeight="1" x14ac:dyDescent="0.3"/>
    <row r="109" ht="20.25" customHeight="1" x14ac:dyDescent="0.3"/>
    <row r="110" ht="20.25" customHeight="1" x14ac:dyDescent="0.3"/>
    <row r="111" ht="20.25" customHeight="1" x14ac:dyDescent="0.3"/>
    <row r="112" ht="20.25" customHeight="1" x14ac:dyDescent="0.3"/>
    <row r="113" ht="20.25" customHeight="1" x14ac:dyDescent="0.3"/>
    <row r="114" ht="20.25" customHeight="1" x14ac:dyDescent="0.3"/>
    <row r="115" ht="20.25" customHeight="1" x14ac:dyDescent="0.3"/>
    <row r="116" ht="20.25" customHeight="1" x14ac:dyDescent="0.3"/>
    <row r="117" ht="20.25" customHeight="1" x14ac:dyDescent="0.3"/>
    <row r="118" ht="20.25" customHeight="1" x14ac:dyDescent="0.3"/>
    <row r="119" ht="20.25" customHeight="1" x14ac:dyDescent="0.3"/>
    <row r="120" ht="20.25" customHeight="1" x14ac:dyDescent="0.3"/>
    <row r="121" ht="20.25" customHeight="1" x14ac:dyDescent="0.3"/>
    <row r="122" ht="20.25" customHeight="1" x14ac:dyDescent="0.3"/>
    <row r="123" ht="20.25" customHeight="1" x14ac:dyDescent="0.3"/>
    <row r="124" ht="20.25" customHeight="1" x14ac:dyDescent="0.3"/>
    <row r="125" ht="20.25" customHeight="1" x14ac:dyDescent="0.3"/>
    <row r="126" ht="20.25" customHeight="1" x14ac:dyDescent="0.3"/>
    <row r="127" ht="20.25" customHeight="1" x14ac:dyDescent="0.3"/>
    <row r="128" ht="20.25" customHeight="1" x14ac:dyDescent="0.3"/>
    <row r="129" ht="20.25" customHeight="1" x14ac:dyDescent="0.3"/>
    <row r="130" ht="20.25" customHeight="1" x14ac:dyDescent="0.3"/>
    <row r="131" ht="20.25" customHeight="1" x14ac:dyDescent="0.3"/>
    <row r="132" ht="20.25" customHeight="1" x14ac:dyDescent="0.3"/>
    <row r="133" ht="20.25" customHeight="1" x14ac:dyDescent="0.3"/>
    <row r="134" ht="20.25" customHeight="1" x14ac:dyDescent="0.3"/>
    <row r="135" ht="20.25" customHeight="1" x14ac:dyDescent="0.3"/>
    <row r="136" ht="20.25" customHeight="1" x14ac:dyDescent="0.3"/>
    <row r="137" ht="20.25" customHeight="1" x14ac:dyDescent="0.3"/>
    <row r="138" ht="20.25" customHeight="1" x14ac:dyDescent="0.3"/>
    <row r="139" ht="20.25" customHeight="1" x14ac:dyDescent="0.3"/>
    <row r="140" ht="20.25" customHeight="1" x14ac:dyDescent="0.3"/>
    <row r="141" ht="20.25" customHeight="1" x14ac:dyDescent="0.3"/>
    <row r="142" ht="20.25" customHeight="1" x14ac:dyDescent="0.3"/>
    <row r="143" ht="20.25" customHeight="1" x14ac:dyDescent="0.3"/>
    <row r="144" ht="20.25" customHeight="1" x14ac:dyDescent="0.3"/>
    <row r="145" ht="20.25" customHeight="1" x14ac:dyDescent="0.3"/>
    <row r="146" ht="20.25" customHeight="1" x14ac:dyDescent="0.3"/>
    <row r="147" ht="20.25" customHeight="1" x14ac:dyDescent="0.3"/>
    <row r="148" ht="20.25" customHeight="1" x14ac:dyDescent="0.3"/>
    <row r="149" ht="20.25" customHeight="1" x14ac:dyDescent="0.3"/>
    <row r="150" ht="20.25" customHeight="1" x14ac:dyDescent="0.3"/>
    <row r="151" ht="20.25" customHeight="1" x14ac:dyDescent="0.3"/>
    <row r="152" ht="20.25" customHeight="1" x14ac:dyDescent="0.3"/>
    <row r="153" ht="20.25" customHeight="1" x14ac:dyDescent="0.3"/>
    <row r="154" ht="20.25" customHeight="1" x14ac:dyDescent="0.3"/>
    <row r="155" ht="20.25" customHeight="1" x14ac:dyDescent="0.3"/>
    <row r="156" ht="20.25" customHeight="1" x14ac:dyDescent="0.3"/>
    <row r="157" ht="20.25" customHeight="1" x14ac:dyDescent="0.3"/>
    <row r="158" ht="20.25" customHeight="1" x14ac:dyDescent="0.3"/>
    <row r="159" ht="20.25" customHeight="1" x14ac:dyDescent="0.3"/>
    <row r="160" ht="20.25" customHeight="1" x14ac:dyDescent="0.3"/>
    <row r="161" ht="20.25" customHeight="1" x14ac:dyDescent="0.3"/>
    <row r="162" ht="20.25" customHeight="1" x14ac:dyDescent="0.3"/>
    <row r="163" ht="20.25" customHeight="1" x14ac:dyDescent="0.3"/>
    <row r="164" ht="20.25" customHeight="1" x14ac:dyDescent="0.3"/>
    <row r="165" ht="20.25" customHeight="1" x14ac:dyDescent="0.3"/>
    <row r="166" ht="20.25" customHeight="1" x14ac:dyDescent="0.3"/>
    <row r="167" ht="20.25" customHeight="1" x14ac:dyDescent="0.3"/>
    <row r="168" ht="20.25" customHeight="1" x14ac:dyDescent="0.3"/>
    <row r="169" ht="20.25" customHeight="1" x14ac:dyDescent="0.3"/>
    <row r="170" ht="20.25" customHeight="1" x14ac:dyDescent="0.3"/>
    <row r="171" ht="20.25" customHeight="1" x14ac:dyDescent="0.3"/>
    <row r="172" ht="20.25" customHeight="1" x14ac:dyDescent="0.3"/>
    <row r="173" ht="20.25" customHeight="1" x14ac:dyDescent="0.3"/>
    <row r="174" ht="20.25" customHeight="1" x14ac:dyDescent="0.3"/>
    <row r="175" ht="20.25" customHeight="1" x14ac:dyDescent="0.3"/>
    <row r="176" ht="20.25" customHeight="1" x14ac:dyDescent="0.3"/>
    <row r="177" ht="20.25" customHeight="1" x14ac:dyDescent="0.3"/>
    <row r="178" ht="20.25" customHeight="1" x14ac:dyDescent="0.3"/>
    <row r="179" ht="20.25" customHeight="1" x14ac:dyDescent="0.3"/>
    <row r="180" ht="20.25" customHeight="1" x14ac:dyDescent="0.3"/>
    <row r="181" ht="20.25" customHeight="1" x14ac:dyDescent="0.3"/>
    <row r="182" ht="20.25" customHeight="1" x14ac:dyDescent="0.3"/>
    <row r="183" ht="20.25" customHeight="1" x14ac:dyDescent="0.3"/>
    <row r="184" ht="20.25" customHeight="1" x14ac:dyDescent="0.3"/>
    <row r="185" ht="20.25" customHeight="1" x14ac:dyDescent="0.3"/>
    <row r="186" ht="20.25" customHeight="1" x14ac:dyDescent="0.3"/>
    <row r="187" ht="20.25" customHeight="1" x14ac:dyDescent="0.3"/>
    <row r="188" ht="20.25" customHeight="1" x14ac:dyDescent="0.3"/>
    <row r="189" ht="20.25" customHeight="1" x14ac:dyDescent="0.3"/>
    <row r="190" ht="20.25" customHeight="1" x14ac:dyDescent="0.3"/>
    <row r="191" ht="20.25" customHeight="1" x14ac:dyDescent="0.3"/>
    <row r="192" ht="20.25" customHeight="1" x14ac:dyDescent="0.3"/>
    <row r="193" ht="20.25" customHeight="1" x14ac:dyDescent="0.3"/>
    <row r="194" ht="20.25" customHeight="1" x14ac:dyDescent="0.3"/>
    <row r="195" ht="20.25" customHeight="1" x14ac:dyDescent="0.3"/>
    <row r="196" ht="20.25" customHeight="1" x14ac:dyDescent="0.3"/>
    <row r="197" ht="20.25" customHeight="1" x14ac:dyDescent="0.3"/>
    <row r="198" ht="20.25" customHeight="1" x14ac:dyDescent="0.3"/>
    <row r="199" ht="20.25" customHeight="1" x14ac:dyDescent="0.3"/>
    <row r="200" ht="20.25" customHeight="1" x14ac:dyDescent="0.3"/>
    <row r="201" ht="20.25" customHeight="1" x14ac:dyDescent="0.3"/>
    <row r="202" ht="20.25" customHeight="1" x14ac:dyDescent="0.3"/>
    <row r="203" ht="20.25" customHeight="1" x14ac:dyDescent="0.3"/>
    <row r="204" ht="20.25" customHeight="1" x14ac:dyDescent="0.3"/>
    <row r="205" ht="20.25" customHeight="1" x14ac:dyDescent="0.3"/>
    <row r="206" ht="20.25" customHeight="1" x14ac:dyDescent="0.3"/>
    <row r="207" ht="20.25" customHeight="1" x14ac:dyDescent="0.3"/>
    <row r="208" ht="20.25" customHeight="1" x14ac:dyDescent="0.3"/>
    <row r="209" ht="20.25" customHeight="1" x14ac:dyDescent="0.3"/>
    <row r="210" ht="20.25" customHeight="1" x14ac:dyDescent="0.3"/>
    <row r="211" ht="20.25" customHeight="1" x14ac:dyDescent="0.3"/>
    <row r="212" ht="20.25" customHeight="1" x14ac:dyDescent="0.3"/>
    <row r="213" ht="20.25" customHeight="1" x14ac:dyDescent="0.3"/>
    <row r="214" ht="20.25" customHeight="1" x14ac:dyDescent="0.3"/>
    <row r="215" ht="20.25" customHeight="1" x14ac:dyDescent="0.3"/>
    <row r="216" ht="20.25" customHeight="1" x14ac:dyDescent="0.3"/>
    <row r="217" ht="20.25" customHeight="1" x14ac:dyDescent="0.3"/>
    <row r="218" ht="20.25" customHeight="1" x14ac:dyDescent="0.3"/>
    <row r="219" ht="20.25" customHeight="1" x14ac:dyDescent="0.3"/>
    <row r="220" ht="20.25" customHeight="1" x14ac:dyDescent="0.3"/>
    <row r="221" ht="20.25" customHeight="1" x14ac:dyDescent="0.3"/>
    <row r="222" ht="20.25" customHeight="1" x14ac:dyDescent="0.3"/>
    <row r="223" ht="20.25" customHeight="1" x14ac:dyDescent="0.3"/>
    <row r="224" ht="20.25" customHeight="1" x14ac:dyDescent="0.3"/>
    <row r="225" ht="20.25" customHeight="1" x14ac:dyDescent="0.3"/>
    <row r="226" ht="20.25" customHeight="1" x14ac:dyDescent="0.3"/>
    <row r="227" ht="20.25" customHeight="1" x14ac:dyDescent="0.3"/>
    <row r="228" ht="20.25" customHeight="1" x14ac:dyDescent="0.3"/>
    <row r="229" ht="20.25" customHeight="1" x14ac:dyDescent="0.3"/>
    <row r="230" ht="20.25" customHeight="1" x14ac:dyDescent="0.3"/>
    <row r="231" ht="20.25" customHeight="1" x14ac:dyDescent="0.3"/>
    <row r="232" ht="20.25" customHeight="1" x14ac:dyDescent="0.3"/>
    <row r="233" ht="20.25" customHeight="1" x14ac:dyDescent="0.3"/>
    <row r="234" ht="20.25" customHeight="1" x14ac:dyDescent="0.3"/>
    <row r="235" ht="20.25" customHeight="1" x14ac:dyDescent="0.3"/>
    <row r="236" ht="20.25" customHeight="1" x14ac:dyDescent="0.3"/>
    <row r="237" ht="20.25" customHeight="1" x14ac:dyDescent="0.3"/>
    <row r="238" ht="20.25" customHeight="1" x14ac:dyDescent="0.3"/>
    <row r="239" ht="20.25" customHeight="1" x14ac:dyDescent="0.3"/>
    <row r="240" ht="20.25" customHeight="1" x14ac:dyDescent="0.3"/>
    <row r="241" ht="20.25" customHeight="1" x14ac:dyDescent="0.3"/>
    <row r="242" ht="20.25" customHeight="1" x14ac:dyDescent="0.3"/>
    <row r="243" ht="20.25" customHeight="1" x14ac:dyDescent="0.3"/>
    <row r="244" ht="20.25" customHeight="1" x14ac:dyDescent="0.3"/>
    <row r="245" ht="20.25" customHeight="1" x14ac:dyDescent="0.3"/>
    <row r="246" ht="20.25" customHeight="1" x14ac:dyDescent="0.3"/>
    <row r="247" ht="20.25" customHeight="1" x14ac:dyDescent="0.3"/>
    <row r="248" ht="20.25" customHeight="1" x14ac:dyDescent="0.3"/>
    <row r="249" ht="20.25" customHeight="1" x14ac:dyDescent="0.3"/>
    <row r="250" ht="20.25" customHeight="1" x14ac:dyDescent="0.3"/>
    <row r="251" ht="20.25" customHeight="1" x14ac:dyDescent="0.3"/>
    <row r="252" ht="20.25" customHeight="1" x14ac:dyDescent="0.3"/>
    <row r="253" ht="20.25" customHeight="1" x14ac:dyDescent="0.3"/>
    <row r="254" ht="20.25" customHeight="1" x14ac:dyDescent="0.3"/>
    <row r="255" ht="20.25" customHeight="1" x14ac:dyDescent="0.3"/>
    <row r="256" ht="20.25" customHeight="1" x14ac:dyDescent="0.3"/>
    <row r="257" ht="20.25" customHeight="1" x14ac:dyDescent="0.3"/>
    <row r="258" ht="20.25" customHeight="1" x14ac:dyDescent="0.3"/>
    <row r="259" ht="20.25" customHeight="1" x14ac:dyDescent="0.3"/>
    <row r="260" ht="20.25" customHeight="1" x14ac:dyDescent="0.3"/>
    <row r="261" ht="20.25" customHeight="1" x14ac:dyDescent="0.3"/>
    <row r="262" ht="20.25" customHeight="1" x14ac:dyDescent="0.3"/>
    <row r="263" ht="20.25" customHeight="1" x14ac:dyDescent="0.3"/>
    <row r="264" ht="20.25" customHeight="1" x14ac:dyDescent="0.3"/>
    <row r="265" ht="20.25" customHeight="1" x14ac:dyDescent="0.3"/>
    <row r="266" ht="20.25" customHeight="1" x14ac:dyDescent="0.3"/>
    <row r="267" ht="20.25" customHeight="1" x14ac:dyDescent="0.3"/>
    <row r="268" ht="20.25" customHeight="1" x14ac:dyDescent="0.3"/>
    <row r="269" ht="20.25" customHeight="1" x14ac:dyDescent="0.3"/>
    <row r="270" ht="20.25" customHeight="1" x14ac:dyDescent="0.3"/>
    <row r="271" ht="20.25" customHeight="1" x14ac:dyDescent="0.3"/>
    <row r="272" ht="20.25" customHeight="1" x14ac:dyDescent="0.3"/>
    <row r="273" ht="20.25" customHeight="1" x14ac:dyDescent="0.3"/>
    <row r="274" ht="20.25" customHeight="1" x14ac:dyDescent="0.3"/>
    <row r="275" ht="20.25" customHeight="1" x14ac:dyDescent="0.3"/>
    <row r="276" ht="20.25" customHeight="1" x14ac:dyDescent="0.3"/>
    <row r="277" ht="20.25" customHeight="1" x14ac:dyDescent="0.3"/>
    <row r="278" ht="20.25" customHeight="1" x14ac:dyDescent="0.3"/>
    <row r="279" ht="20.25" customHeight="1" x14ac:dyDescent="0.3"/>
    <row r="280" ht="20.25" customHeight="1" x14ac:dyDescent="0.3"/>
    <row r="281" ht="20.25" customHeight="1" x14ac:dyDescent="0.3"/>
    <row r="282" ht="20.25" customHeight="1" x14ac:dyDescent="0.3"/>
    <row r="283" ht="20.25" customHeight="1" x14ac:dyDescent="0.3"/>
    <row r="284" ht="20.25" customHeight="1" x14ac:dyDescent="0.3"/>
    <row r="285" ht="20.25" customHeight="1" x14ac:dyDescent="0.3"/>
    <row r="286" ht="20.25" customHeight="1" x14ac:dyDescent="0.3"/>
    <row r="287" ht="20.25" customHeight="1" x14ac:dyDescent="0.3"/>
    <row r="288" ht="20.25" customHeight="1" x14ac:dyDescent="0.3"/>
    <row r="289" ht="20.25" customHeight="1" x14ac:dyDescent="0.3"/>
    <row r="290" ht="20.25" customHeight="1" x14ac:dyDescent="0.3"/>
    <row r="291" ht="20.25" customHeight="1" x14ac:dyDescent="0.3"/>
    <row r="292" ht="20.25" customHeight="1" x14ac:dyDescent="0.3"/>
    <row r="293" ht="20.25" customHeight="1" x14ac:dyDescent="0.3"/>
    <row r="294" ht="20.25" customHeight="1" x14ac:dyDescent="0.3"/>
    <row r="295" ht="20.25" customHeight="1" x14ac:dyDescent="0.3"/>
    <row r="296" ht="20.25" customHeight="1" x14ac:dyDescent="0.3"/>
    <row r="297" ht="20.25" customHeight="1" x14ac:dyDescent="0.3"/>
    <row r="298" ht="20.25" customHeight="1" x14ac:dyDescent="0.3"/>
    <row r="299" ht="20.25" customHeight="1" x14ac:dyDescent="0.3"/>
    <row r="300" ht="20.25" customHeight="1" x14ac:dyDescent="0.3"/>
    <row r="301" ht="20.25" customHeight="1" x14ac:dyDescent="0.3"/>
    <row r="302" ht="20.25" customHeight="1" x14ac:dyDescent="0.3"/>
    <row r="303" ht="20.25" customHeight="1" x14ac:dyDescent="0.3"/>
    <row r="304" ht="20.25" customHeight="1" x14ac:dyDescent="0.3"/>
    <row r="305" ht="20.25" customHeight="1" x14ac:dyDescent="0.3"/>
    <row r="306" ht="20.25" customHeight="1" x14ac:dyDescent="0.3"/>
    <row r="307" ht="20.25" customHeight="1" x14ac:dyDescent="0.3"/>
    <row r="308" ht="20.25" customHeight="1" x14ac:dyDescent="0.3"/>
    <row r="309" ht="20.25" customHeight="1" x14ac:dyDescent="0.3"/>
    <row r="310" ht="20.25" customHeight="1" x14ac:dyDescent="0.3"/>
    <row r="311" ht="20.25" customHeight="1" x14ac:dyDescent="0.3"/>
    <row r="312" ht="20.25" customHeight="1" x14ac:dyDescent="0.3"/>
    <row r="313" ht="20.25" customHeight="1" x14ac:dyDescent="0.3"/>
    <row r="314" ht="20.25" customHeight="1" x14ac:dyDescent="0.3"/>
    <row r="315" ht="20.25" customHeight="1" x14ac:dyDescent="0.3"/>
    <row r="316" ht="20.25" customHeight="1" x14ac:dyDescent="0.3"/>
    <row r="317" ht="20.25" customHeight="1" x14ac:dyDescent="0.3"/>
    <row r="318" ht="20.25" customHeight="1" x14ac:dyDescent="0.3"/>
    <row r="319" ht="20.25" customHeight="1" x14ac:dyDescent="0.3"/>
    <row r="320" ht="20.25" customHeight="1" x14ac:dyDescent="0.3"/>
    <row r="321" ht="20.25" customHeight="1" x14ac:dyDescent="0.3"/>
    <row r="322" ht="20.25" customHeight="1" x14ac:dyDescent="0.3"/>
    <row r="323" ht="20.25" customHeight="1" x14ac:dyDescent="0.3"/>
    <row r="324" ht="20.25" customHeight="1" x14ac:dyDescent="0.3"/>
    <row r="325" ht="20.25" customHeight="1" x14ac:dyDescent="0.3"/>
    <row r="326" ht="20.25" customHeight="1" x14ac:dyDescent="0.3"/>
    <row r="327" ht="20.25" customHeight="1" x14ac:dyDescent="0.3"/>
    <row r="328" ht="20.25" customHeight="1" x14ac:dyDescent="0.3"/>
    <row r="329" ht="20.25" customHeight="1" x14ac:dyDescent="0.3"/>
    <row r="330" ht="20.25" customHeight="1" x14ac:dyDescent="0.3"/>
    <row r="331" ht="20.25" customHeight="1" x14ac:dyDescent="0.3"/>
    <row r="332" ht="20.25" customHeight="1" x14ac:dyDescent="0.3"/>
    <row r="333" ht="20.25" customHeight="1" x14ac:dyDescent="0.3"/>
    <row r="334" ht="20.25" customHeight="1" x14ac:dyDescent="0.3"/>
    <row r="335" ht="20.25" customHeight="1" x14ac:dyDescent="0.3"/>
    <row r="336" ht="20.25" customHeight="1" x14ac:dyDescent="0.3"/>
    <row r="337" ht="20.25" customHeight="1" x14ac:dyDescent="0.3"/>
    <row r="338" ht="20.25" customHeight="1" x14ac:dyDescent="0.3"/>
    <row r="339" ht="20.25" customHeight="1" x14ac:dyDescent="0.3"/>
    <row r="340" ht="20.25" customHeight="1" x14ac:dyDescent="0.3"/>
    <row r="341" ht="20.25" customHeight="1" x14ac:dyDescent="0.3"/>
    <row r="342" ht="20.25" customHeight="1" x14ac:dyDescent="0.3"/>
    <row r="343" ht="20.25" customHeight="1" x14ac:dyDescent="0.3"/>
    <row r="344" ht="20.25" customHeight="1" x14ac:dyDescent="0.3"/>
    <row r="345" ht="20.25" customHeight="1" x14ac:dyDescent="0.3"/>
    <row r="346" ht="20.25" customHeight="1" x14ac:dyDescent="0.3"/>
    <row r="347" ht="20.25" customHeight="1" x14ac:dyDescent="0.3"/>
    <row r="348" ht="20.25" customHeight="1" x14ac:dyDescent="0.3"/>
    <row r="349" ht="20.25" customHeight="1" x14ac:dyDescent="0.3"/>
    <row r="350" ht="20.25" customHeight="1" x14ac:dyDescent="0.3"/>
    <row r="351" ht="20.25" customHeight="1" x14ac:dyDescent="0.3"/>
    <row r="352" ht="20.25" customHeight="1" x14ac:dyDescent="0.3"/>
    <row r="353" ht="20.25" customHeight="1" x14ac:dyDescent="0.3"/>
    <row r="354" ht="20.25" customHeight="1" x14ac:dyDescent="0.3"/>
    <row r="355" ht="20.25" customHeight="1" x14ac:dyDescent="0.3"/>
    <row r="356" ht="20.25" customHeight="1" x14ac:dyDescent="0.3"/>
    <row r="357" ht="20.25" customHeight="1" x14ac:dyDescent="0.3"/>
    <row r="358" ht="20.25" customHeight="1" x14ac:dyDescent="0.3"/>
    <row r="359" ht="20.25" customHeight="1" x14ac:dyDescent="0.3"/>
    <row r="360" ht="20.25" customHeight="1" x14ac:dyDescent="0.3"/>
    <row r="361" ht="20.25" customHeight="1" x14ac:dyDescent="0.3"/>
    <row r="362" ht="20.25" customHeight="1" x14ac:dyDescent="0.3"/>
    <row r="363" ht="20.25" customHeight="1" x14ac:dyDescent="0.3"/>
    <row r="364" ht="20.25" customHeight="1" x14ac:dyDescent="0.3"/>
    <row r="365" ht="20.25" customHeight="1" x14ac:dyDescent="0.3"/>
    <row r="366" ht="20.25" customHeight="1" x14ac:dyDescent="0.3"/>
    <row r="367" ht="20.25" customHeight="1" x14ac:dyDescent="0.3"/>
    <row r="368" ht="20.25" customHeight="1" x14ac:dyDescent="0.3"/>
    <row r="369" ht="20.25" customHeight="1" x14ac:dyDescent="0.3"/>
    <row r="370" ht="20.25" customHeight="1" x14ac:dyDescent="0.3"/>
    <row r="371" ht="20.25" customHeight="1" x14ac:dyDescent="0.3"/>
    <row r="372" ht="20.25" customHeight="1" x14ac:dyDescent="0.3"/>
    <row r="373" ht="20.25" customHeight="1" x14ac:dyDescent="0.3"/>
    <row r="374" ht="20.25" customHeight="1" x14ac:dyDescent="0.3"/>
    <row r="375" ht="20.25" customHeight="1" x14ac:dyDescent="0.3"/>
    <row r="376" ht="20.25" customHeight="1" x14ac:dyDescent="0.3"/>
    <row r="377" ht="20.25" customHeight="1" x14ac:dyDescent="0.3"/>
    <row r="378" ht="20.25" customHeight="1" x14ac:dyDescent="0.3"/>
    <row r="379" ht="20.25" customHeight="1" x14ac:dyDescent="0.3"/>
    <row r="380" ht="20.25" customHeight="1" x14ac:dyDescent="0.3"/>
    <row r="381" ht="20.25" customHeight="1" x14ac:dyDescent="0.3"/>
    <row r="382" ht="20.25" customHeight="1" x14ac:dyDescent="0.3"/>
    <row r="383" ht="20.25" customHeight="1" x14ac:dyDescent="0.3"/>
    <row r="384" ht="20.25" customHeight="1" x14ac:dyDescent="0.3"/>
    <row r="385" ht="20.25" customHeight="1" x14ac:dyDescent="0.3"/>
    <row r="386" ht="20.25" customHeight="1" x14ac:dyDescent="0.3"/>
    <row r="387" ht="20.25" customHeight="1" x14ac:dyDescent="0.3"/>
    <row r="388" ht="20.25" customHeight="1" x14ac:dyDescent="0.3"/>
    <row r="389" ht="20.25" customHeight="1" x14ac:dyDescent="0.3"/>
    <row r="390" ht="20.25" customHeight="1" x14ac:dyDescent="0.3"/>
    <row r="391" ht="20.25" customHeight="1" x14ac:dyDescent="0.3"/>
    <row r="392" ht="20.25" customHeight="1" x14ac:dyDescent="0.3"/>
    <row r="393" ht="20.25" customHeight="1" x14ac:dyDescent="0.3"/>
    <row r="394" ht="20.25" customHeight="1" x14ac:dyDescent="0.3"/>
    <row r="395" ht="20.25" customHeight="1" x14ac:dyDescent="0.3"/>
    <row r="396" ht="20.25" customHeight="1" x14ac:dyDescent="0.3"/>
    <row r="397" ht="20.25" customHeight="1" x14ac:dyDescent="0.3"/>
    <row r="398" ht="20.25" customHeight="1" x14ac:dyDescent="0.3"/>
    <row r="399" ht="20.25" customHeight="1" x14ac:dyDescent="0.3"/>
    <row r="400" ht="20.25" customHeight="1" x14ac:dyDescent="0.3"/>
    <row r="401" ht="20.25" customHeight="1" x14ac:dyDescent="0.3"/>
    <row r="402" ht="20.25" customHeight="1" x14ac:dyDescent="0.3"/>
    <row r="403" ht="20.25" customHeight="1" x14ac:dyDescent="0.3"/>
    <row r="404" ht="20.25" customHeight="1" x14ac:dyDescent="0.3"/>
    <row r="405" ht="20.25" customHeight="1" x14ac:dyDescent="0.3"/>
    <row r="406" ht="20.25" customHeight="1" x14ac:dyDescent="0.3"/>
    <row r="407" ht="20.25" customHeight="1" x14ac:dyDescent="0.3"/>
    <row r="408" ht="20.25" customHeight="1" x14ac:dyDescent="0.3"/>
    <row r="409" ht="20.25" customHeight="1" x14ac:dyDescent="0.3"/>
    <row r="410" ht="20.25" customHeight="1" x14ac:dyDescent="0.3"/>
    <row r="411" ht="20.25" customHeight="1" x14ac:dyDescent="0.3"/>
    <row r="412" ht="20.25" customHeight="1" x14ac:dyDescent="0.3"/>
    <row r="413" ht="20.25" customHeight="1" x14ac:dyDescent="0.3"/>
    <row r="414" ht="20.25" customHeight="1" x14ac:dyDescent="0.3"/>
    <row r="415" ht="20.25" customHeight="1" x14ac:dyDescent="0.3"/>
    <row r="416" ht="20.25" customHeight="1" x14ac:dyDescent="0.3"/>
    <row r="417" ht="20.25" customHeight="1" x14ac:dyDescent="0.3"/>
    <row r="418" ht="20.25" customHeight="1" x14ac:dyDescent="0.3"/>
    <row r="419" ht="20.25" customHeight="1" x14ac:dyDescent="0.3"/>
    <row r="420" ht="20.25" customHeight="1" x14ac:dyDescent="0.3"/>
    <row r="421" ht="20.25" customHeight="1" x14ac:dyDescent="0.3"/>
    <row r="422" ht="20.25" customHeight="1" x14ac:dyDescent="0.3"/>
    <row r="423" ht="20.25" customHeight="1" x14ac:dyDescent="0.3"/>
    <row r="424" ht="20.25" customHeight="1" x14ac:dyDescent="0.3"/>
    <row r="425" ht="20.25" customHeight="1" x14ac:dyDescent="0.3"/>
    <row r="426" ht="20.25" customHeight="1" x14ac:dyDescent="0.3"/>
    <row r="427" ht="20.25" customHeight="1" x14ac:dyDescent="0.3"/>
    <row r="428" ht="20.25" customHeight="1" x14ac:dyDescent="0.3"/>
    <row r="429" ht="20.25" customHeight="1" x14ac:dyDescent="0.3"/>
    <row r="430" ht="20.25" customHeight="1" x14ac:dyDescent="0.3"/>
    <row r="431" ht="20.25" customHeight="1" x14ac:dyDescent="0.3"/>
    <row r="432" ht="20.25" customHeight="1" x14ac:dyDescent="0.3"/>
    <row r="433" ht="20.25" customHeight="1" x14ac:dyDescent="0.3"/>
    <row r="434" ht="20.25" customHeight="1" x14ac:dyDescent="0.3"/>
    <row r="435" ht="20.25" customHeight="1" x14ac:dyDescent="0.3"/>
    <row r="436" ht="20.25" customHeight="1" x14ac:dyDescent="0.3"/>
    <row r="437" ht="20.25" customHeight="1" x14ac:dyDescent="0.3"/>
    <row r="438" ht="20.25" customHeight="1" x14ac:dyDescent="0.3"/>
    <row r="439" ht="20.25" customHeight="1" x14ac:dyDescent="0.3"/>
    <row r="440" ht="20.25" customHeight="1" x14ac:dyDescent="0.3"/>
    <row r="441" ht="20.25" customHeight="1" x14ac:dyDescent="0.3"/>
    <row r="442" ht="20.25" customHeight="1" x14ac:dyDescent="0.3"/>
    <row r="443" ht="20.25" customHeight="1" x14ac:dyDescent="0.3"/>
    <row r="444" ht="20.25" customHeight="1" x14ac:dyDescent="0.3"/>
    <row r="445" ht="20.25" customHeight="1" x14ac:dyDescent="0.3"/>
    <row r="446" ht="20.25" customHeight="1" x14ac:dyDescent="0.3"/>
    <row r="447" ht="20.25" customHeight="1" x14ac:dyDescent="0.3"/>
    <row r="448" ht="20.25" customHeight="1" x14ac:dyDescent="0.3"/>
    <row r="449" ht="20.25" customHeight="1" x14ac:dyDescent="0.3"/>
    <row r="450" ht="20.25" customHeight="1" x14ac:dyDescent="0.3"/>
    <row r="451" ht="20.25" customHeight="1" x14ac:dyDescent="0.3"/>
    <row r="452" ht="20.25" customHeight="1" x14ac:dyDescent="0.3"/>
    <row r="453" ht="20.25" customHeight="1" x14ac:dyDescent="0.3"/>
    <row r="454" ht="20.25" customHeight="1" x14ac:dyDescent="0.3"/>
    <row r="455" ht="20.25" customHeight="1" x14ac:dyDescent="0.3"/>
    <row r="456" ht="20.25" customHeight="1" x14ac:dyDescent="0.3"/>
    <row r="457" ht="20.25" customHeight="1" x14ac:dyDescent="0.3"/>
    <row r="458" ht="20.25" customHeight="1" x14ac:dyDescent="0.3"/>
    <row r="459" ht="20.25" customHeight="1" x14ac:dyDescent="0.3"/>
    <row r="460" ht="20.25" customHeight="1" x14ac:dyDescent="0.3"/>
    <row r="461" ht="20.25" customHeight="1" x14ac:dyDescent="0.3"/>
    <row r="462" ht="20.25" customHeight="1" x14ac:dyDescent="0.3"/>
    <row r="463" ht="20.25" customHeight="1" x14ac:dyDescent="0.3"/>
    <row r="464" ht="20.25" customHeight="1" x14ac:dyDescent="0.3"/>
    <row r="465" ht="20.25" customHeight="1" x14ac:dyDescent="0.3"/>
    <row r="466" ht="20.25" customHeight="1" x14ac:dyDescent="0.3"/>
    <row r="467" ht="20.25" customHeight="1" x14ac:dyDescent="0.3"/>
    <row r="468" ht="20.25" customHeight="1" x14ac:dyDescent="0.3"/>
    <row r="469" ht="20.25" customHeight="1" x14ac:dyDescent="0.3"/>
    <row r="470" ht="20.25" customHeight="1" x14ac:dyDescent="0.3"/>
    <row r="471" ht="20.25" customHeight="1" x14ac:dyDescent="0.3"/>
    <row r="472" ht="20.25" customHeight="1" x14ac:dyDescent="0.3"/>
    <row r="473" ht="20.25" customHeight="1" x14ac:dyDescent="0.3"/>
    <row r="474" ht="20.25" customHeight="1" x14ac:dyDescent="0.3"/>
    <row r="475" ht="20.25" customHeight="1" x14ac:dyDescent="0.3"/>
    <row r="476" ht="20.25" customHeight="1" x14ac:dyDescent="0.3"/>
    <row r="477" ht="20.25" customHeight="1" x14ac:dyDescent="0.3"/>
    <row r="478" ht="20.25" customHeight="1" x14ac:dyDescent="0.3"/>
    <row r="479" ht="20.25" customHeight="1" x14ac:dyDescent="0.3"/>
    <row r="480" ht="20.25" customHeight="1" x14ac:dyDescent="0.3"/>
    <row r="481" ht="20.25" customHeight="1" x14ac:dyDescent="0.3"/>
    <row r="482" ht="20.25" customHeight="1" x14ac:dyDescent="0.3"/>
    <row r="483" ht="20.25" customHeight="1" x14ac:dyDescent="0.3"/>
    <row r="484" ht="20.25" customHeight="1" x14ac:dyDescent="0.3"/>
    <row r="485" ht="20.25" customHeight="1" x14ac:dyDescent="0.3"/>
    <row r="486" ht="20.25" customHeight="1" x14ac:dyDescent="0.3"/>
    <row r="487" ht="20.25" customHeight="1" x14ac:dyDescent="0.3"/>
    <row r="488" ht="20.25" customHeight="1" x14ac:dyDescent="0.3"/>
    <row r="489" ht="20.25" customHeight="1" x14ac:dyDescent="0.3"/>
    <row r="490" ht="20.25" customHeight="1" x14ac:dyDescent="0.3"/>
    <row r="491" ht="20.25" customHeight="1" x14ac:dyDescent="0.3"/>
    <row r="492" ht="20.25" customHeight="1" x14ac:dyDescent="0.3"/>
    <row r="493" ht="20.25" customHeight="1" x14ac:dyDescent="0.3"/>
    <row r="494" ht="20.25" customHeight="1" x14ac:dyDescent="0.3"/>
  </sheetData>
  <mergeCells count="26">
    <mergeCell ref="B12:B14"/>
    <mergeCell ref="AA3:AA5"/>
    <mergeCell ref="F10:G10"/>
    <mergeCell ref="D10:E10"/>
    <mergeCell ref="H10:I10"/>
    <mergeCell ref="U3:U5"/>
    <mergeCell ref="Y3:Y5"/>
    <mergeCell ref="M3:M5"/>
    <mergeCell ref="X3:X5"/>
    <mergeCell ref="Z3:Z5"/>
    <mergeCell ref="N3:O3"/>
    <mergeCell ref="T3:T5"/>
    <mergeCell ref="V3:V5"/>
    <mergeCell ref="W3:W5"/>
    <mergeCell ref="F3:G3"/>
    <mergeCell ref="H3:H5"/>
    <mergeCell ref="A3:A5"/>
    <mergeCell ref="B3:B5"/>
    <mergeCell ref="C3:C5"/>
    <mergeCell ref="D3:D5"/>
    <mergeCell ref="E3:E5"/>
    <mergeCell ref="I3:I5"/>
    <mergeCell ref="L3:L5"/>
    <mergeCell ref="J3:J5"/>
    <mergeCell ref="K3:K5"/>
    <mergeCell ref="B1:K1"/>
  </mergeCells>
  <printOptions horizontalCentered="1"/>
  <pageMargins left="0" right="0" top="0" bottom="0" header="0" footer="0"/>
  <pageSetup paperSize="9" scale="95" orientation="landscape" r:id="rId1"/>
  <headerFooter>
    <oddFooter>&amp;Rกลุ่มงานยุทธศาสตร์และแผนงานโครงการ2565</oddFooter>
  </headerFooter>
  <colBreaks count="1" manualBreakCount="1">
    <brk id="2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0B4F-0B4B-4528-BFD1-2D6CAF635BDD}">
  <sheetPr>
    <tabColor theme="2" tint="-9.9978637043366805E-2"/>
  </sheetPr>
  <dimension ref="A1:AD29"/>
  <sheetViews>
    <sheetView topLeftCell="A8" zoomScaleNormal="100" zoomScaleSheetLayoutView="100" workbookViewId="0">
      <selection activeCell="B5" sqref="B5"/>
    </sheetView>
  </sheetViews>
  <sheetFormatPr defaultColWidth="10.28515625" defaultRowHeight="70.5" customHeight="1" x14ac:dyDescent="0.2"/>
  <cols>
    <col min="1" max="1" width="3.42578125" style="2326" customWidth="1"/>
    <col min="2" max="2" width="21.7109375" style="928" customWidth="1"/>
    <col min="3" max="3" width="19.42578125" style="928" customWidth="1"/>
    <col min="4" max="4" width="14.28515625" style="928" customWidth="1"/>
    <col min="5" max="5" width="12.28515625" style="928" customWidth="1"/>
    <col min="6" max="6" width="8.42578125" style="1053" customWidth="1"/>
    <col min="7" max="7" width="9.7109375" style="1053" customWidth="1"/>
    <col min="8" max="8" width="8.85546875" style="339" customWidth="1"/>
    <col min="9" max="9" width="9.28515625" style="339" customWidth="1"/>
    <col min="10" max="10" width="7.85546875" style="339" customWidth="1"/>
    <col min="11" max="11" width="8" style="339" customWidth="1"/>
    <col min="12" max="12" width="6" style="321" customWidth="1"/>
    <col min="13" max="13" width="5.5703125" style="928" customWidth="1"/>
    <col min="14" max="14" width="4.140625" style="249" customWidth="1"/>
    <col min="15" max="18" width="4.140625" style="249" hidden="1" customWidth="1"/>
    <col min="19" max="19" width="10.85546875" style="249" hidden="1" customWidth="1"/>
    <col min="20" max="20" width="4.85546875" style="249" customWidth="1"/>
    <col min="21" max="21" width="0.140625" style="249" hidden="1" customWidth="1"/>
    <col min="22" max="22" width="7.85546875" style="322" hidden="1" customWidth="1"/>
    <col min="23" max="23" width="7.85546875" style="322" customWidth="1"/>
    <col min="24" max="24" width="4.28515625" style="249" customWidth="1"/>
    <col min="25" max="25" width="4.140625" style="249" customWidth="1"/>
    <col min="26" max="26" width="6.5703125" style="319" hidden="1" customWidth="1"/>
    <col min="27" max="27" width="8.140625" style="320" customWidth="1"/>
    <col min="28" max="28" width="11.5703125" style="321" customWidth="1"/>
    <col min="29" max="16384" width="10.28515625" style="319"/>
  </cols>
  <sheetData>
    <row r="1" spans="1:30" ht="19.5" customHeight="1" x14ac:dyDescent="0.3">
      <c r="B1" s="2772" t="s">
        <v>939</v>
      </c>
      <c r="C1" s="2772"/>
      <c r="D1" s="2772"/>
      <c r="E1" s="2772"/>
      <c r="F1" s="2772"/>
      <c r="G1" s="2772"/>
      <c r="H1" s="2772"/>
      <c r="I1" s="2772"/>
      <c r="J1" s="2772"/>
      <c r="K1" s="2772"/>
      <c r="L1" s="1708"/>
    </row>
    <row r="2" spans="1:30" s="1206" customFormat="1" ht="16.5" customHeight="1" x14ac:dyDescent="0.2">
      <c r="A2" s="2327"/>
      <c r="B2" s="2782" t="s">
        <v>310</v>
      </c>
      <c r="C2" s="2782"/>
      <c r="D2" s="2782"/>
      <c r="E2" s="2241"/>
      <c r="F2" s="1200"/>
      <c r="G2" s="1200"/>
      <c r="H2" s="1201">
        <f>SUM(H6:H13)</f>
        <v>196960</v>
      </c>
      <c r="I2" s="1201">
        <f>SUM(I6:I13)</f>
        <v>178250</v>
      </c>
      <c r="J2" s="1201">
        <f>SUM(J6:J13)</f>
        <v>4100</v>
      </c>
      <c r="K2" s="1201">
        <f>SUM(K6:K13)</f>
        <v>21500</v>
      </c>
      <c r="L2" s="1202"/>
      <c r="M2" s="1203"/>
      <c r="N2" s="1077">
        <f t="shared" ref="N2:U2" si="0">COUNTIF(N6:N25,"/")</f>
        <v>8</v>
      </c>
      <c r="O2" s="1077">
        <f t="shared" si="0"/>
        <v>0</v>
      </c>
      <c r="P2" s="1077">
        <f t="shared" si="0"/>
        <v>0</v>
      </c>
      <c r="Q2" s="1077">
        <f t="shared" si="0"/>
        <v>0</v>
      </c>
      <c r="R2" s="1077">
        <f t="shared" si="0"/>
        <v>0</v>
      </c>
      <c r="S2" s="1077">
        <f t="shared" si="0"/>
        <v>0</v>
      </c>
      <c r="T2" s="1077">
        <f t="shared" si="0"/>
        <v>8</v>
      </c>
      <c r="U2" s="1204">
        <f t="shared" si="0"/>
        <v>0</v>
      </c>
      <c r="V2" s="1205"/>
      <c r="W2" s="1205"/>
      <c r="X2" s="1077">
        <f>COUNTIF(X6:X25,"/")</f>
        <v>8</v>
      </c>
      <c r="Y2" s="1077">
        <f>COUNTIF(Y6:Y25,"/")</f>
        <v>8</v>
      </c>
      <c r="Z2" s="1077">
        <f>COUNTIF(Z6:Z25,"/")</f>
        <v>0</v>
      </c>
      <c r="AA2" s="1205"/>
      <c r="AB2" s="1207"/>
    </row>
    <row r="3" spans="1:30" s="880" customFormat="1" ht="27.75" customHeight="1" x14ac:dyDescent="0.2">
      <c r="A3" s="2779" t="s">
        <v>877</v>
      </c>
      <c r="B3" s="1858" t="s">
        <v>13</v>
      </c>
      <c r="C3" s="1858" t="s">
        <v>0</v>
      </c>
      <c r="D3" s="1858" t="s">
        <v>12</v>
      </c>
      <c r="E3" s="1859" t="s">
        <v>48</v>
      </c>
      <c r="F3" s="2775" t="s">
        <v>21</v>
      </c>
      <c r="G3" s="2776"/>
      <c r="H3" s="1716" t="s">
        <v>134</v>
      </c>
      <c r="I3" s="2239" t="s">
        <v>91</v>
      </c>
      <c r="J3" s="1717" t="s">
        <v>31</v>
      </c>
      <c r="K3" s="1717" t="s">
        <v>745</v>
      </c>
      <c r="L3" s="1709" t="s">
        <v>15</v>
      </c>
      <c r="M3" s="2757" t="s">
        <v>22</v>
      </c>
      <c r="N3" s="2617" t="s">
        <v>23</v>
      </c>
      <c r="O3" s="2617"/>
      <c r="P3" s="2617"/>
      <c r="Q3" s="2617"/>
      <c r="R3" s="1432" t="s">
        <v>7</v>
      </c>
      <c r="S3" s="1432"/>
      <c r="T3" s="1848" t="s">
        <v>1097</v>
      </c>
      <c r="U3" s="1432" t="s">
        <v>7</v>
      </c>
      <c r="V3" s="2755" t="s">
        <v>128</v>
      </c>
      <c r="W3" s="2766" t="s">
        <v>570</v>
      </c>
      <c r="X3" s="2751" t="s">
        <v>119</v>
      </c>
      <c r="Y3" s="2751" t="s">
        <v>120</v>
      </c>
      <c r="Z3" s="2750" t="s">
        <v>125</v>
      </c>
      <c r="AA3" s="1384" t="s">
        <v>144</v>
      </c>
      <c r="AB3" s="1895" t="s">
        <v>145</v>
      </c>
      <c r="AC3" s="1845" t="s">
        <v>150</v>
      </c>
    </row>
    <row r="4" spans="1:30" s="880" customFormat="1" ht="15" customHeight="1" x14ac:dyDescent="0.2">
      <c r="A4" s="2780"/>
      <c r="B4" s="1860"/>
      <c r="C4" s="1860"/>
      <c r="D4" s="1860"/>
      <c r="E4" s="1860"/>
      <c r="F4" s="882"/>
      <c r="G4" s="882"/>
      <c r="H4" s="1714"/>
      <c r="I4" s="1712"/>
      <c r="J4" s="1718"/>
      <c r="K4" s="1718"/>
      <c r="L4" s="1710"/>
      <c r="M4" s="2757"/>
      <c r="N4" s="1056" t="s">
        <v>116</v>
      </c>
      <c r="O4" s="1056" t="s">
        <v>46</v>
      </c>
      <c r="P4" s="1056" t="s">
        <v>77</v>
      </c>
      <c r="Q4" s="1056" t="s">
        <v>45</v>
      </c>
      <c r="R4" s="1056" t="s">
        <v>24</v>
      </c>
      <c r="S4" s="1056" t="s">
        <v>25</v>
      </c>
      <c r="T4" s="1056" t="s">
        <v>77</v>
      </c>
      <c r="U4" s="1049" t="s">
        <v>45</v>
      </c>
      <c r="V4" s="2755"/>
      <c r="W4" s="2767"/>
      <c r="X4" s="2751"/>
      <c r="Y4" s="2751"/>
      <c r="Z4" s="2750"/>
      <c r="AA4" s="1385"/>
      <c r="AB4" s="1896"/>
      <c r="AC4" s="1846"/>
    </row>
    <row r="5" spans="1:30" s="880" customFormat="1" ht="42.75" customHeight="1" x14ac:dyDescent="0.2">
      <c r="A5" s="2781"/>
      <c r="B5" s="1861"/>
      <c r="C5" s="1861"/>
      <c r="D5" s="1861"/>
      <c r="E5" s="1861"/>
      <c r="F5" s="883" t="s">
        <v>130</v>
      </c>
      <c r="G5" s="883" t="s">
        <v>131</v>
      </c>
      <c r="H5" s="1715"/>
      <c r="I5" s="1713"/>
      <c r="J5" s="1719"/>
      <c r="K5" s="1719"/>
      <c r="L5" s="1711"/>
      <c r="M5" s="2757"/>
      <c r="N5" s="1901" t="s">
        <v>182</v>
      </c>
      <c r="O5" s="271" t="s">
        <v>9</v>
      </c>
      <c r="P5" s="1099" t="s">
        <v>180</v>
      </c>
      <c r="Q5" s="1099" t="s">
        <v>181</v>
      </c>
      <c r="R5" s="1099" t="s">
        <v>8</v>
      </c>
      <c r="S5" s="1099" t="s">
        <v>9</v>
      </c>
      <c r="T5" s="1901" t="s">
        <v>10</v>
      </c>
      <c r="U5" s="1047" t="s">
        <v>11</v>
      </c>
      <c r="V5" s="2755"/>
      <c r="W5" s="2768"/>
      <c r="X5" s="2751"/>
      <c r="Y5" s="2751"/>
      <c r="Z5" s="2750"/>
      <c r="AA5" s="1386"/>
      <c r="AB5" s="1897"/>
      <c r="AC5" s="1847"/>
    </row>
    <row r="6" spans="1:30" ht="233.25" customHeight="1" x14ac:dyDescent="0.2">
      <c r="A6" s="481">
        <v>8</v>
      </c>
      <c r="B6" s="933" t="s">
        <v>1191</v>
      </c>
      <c r="C6" s="929" t="s">
        <v>1144</v>
      </c>
      <c r="D6" s="929" t="s">
        <v>1193</v>
      </c>
      <c r="E6" s="929" t="s">
        <v>1192</v>
      </c>
      <c r="F6" s="1003">
        <v>44501</v>
      </c>
      <c r="G6" s="1003">
        <v>44834</v>
      </c>
      <c r="H6" s="1955">
        <v>0</v>
      </c>
      <c r="I6" s="1955">
        <v>0</v>
      </c>
      <c r="J6" s="1955"/>
      <c r="K6" s="1955"/>
      <c r="L6" s="318" t="s">
        <v>38</v>
      </c>
      <c r="M6" s="929" t="s">
        <v>712</v>
      </c>
      <c r="N6" s="345" t="s">
        <v>49</v>
      </c>
      <c r="O6" s="317"/>
      <c r="P6" s="317"/>
      <c r="Q6" s="317"/>
      <c r="R6" s="317"/>
      <c r="S6" s="221"/>
      <c r="T6" s="345" t="s">
        <v>49</v>
      </c>
      <c r="U6" s="317"/>
      <c r="V6" s="287">
        <v>44354</v>
      </c>
      <c r="W6" s="1048">
        <v>44517</v>
      </c>
      <c r="X6" s="345" t="s">
        <v>49</v>
      </c>
      <c r="Y6" s="317" t="s">
        <v>49</v>
      </c>
      <c r="Z6" s="346"/>
      <c r="AA6" s="1389"/>
      <c r="AB6" s="878" t="s">
        <v>147</v>
      </c>
      <c r="AC6" s="1024" t="s">
        <v>148</v>
      </c>
      <c r="AD6" s="319" t="s">
        <v>713</v>
      </c>
    </row>
    <row r="7" spans="1:30" ht="299.25" customHeight="1" x14ac:dyDescent="0.2">
      <c r="A7" s="481">
        <v>9</v>
      </c>
      <c r="B7" s="235" t="s">
        <v>1292</v>
      </c>
      <c r="C7" s="1956" t="s">
        <v>1194</v>
      </c>
      <c r="D7" s="1956" t="s">
        <v>1195</v>
      </c>
      <c r="E7" s="1956" t="s">
        <v>273</v>
      </c>
      <c r="F7" s="1957">
        <v>44470</v>
      </c>
      <c r="G7" s="1957">
        <v>44834</v>
      </c>
      <c r="H7" s="931">
        <f>17400+7860+20000+300</f>
        <v>45560</v>
      </c>
      <c r="I7" s="931">
        <f>44900-7500</f>
        <v>37400</v>
      </c>
      <c r="J7" s="931"/>
      <c r="K7" s="931"/>
      <c r="L7" s="1544" t="s">
        <v>17</v>
      </c>
      <c r="M7" s="1956" t="s">
        <v>311</v>
      </c>
      <c r="N7" s="345" t="s">
        <v>49</v>
      </c>
      <c r="O7" s="317"/>
      <c r="P7" s="317"/>
      <c r="Q7" s="317"/>
      <c r="R7" s="317"/>
      <c r="S7" s="221"/>
      <c r="T7" s="345" t="s">
        <v>49</v>
      </c>
      <c r="U7" s="317"/>
      <c r="V7" s="287"/>
      <c r="W7" s="287" t="s">
        <v>970</v>
      </c>
      <c r="X7" s="317" t="s">
        <v>49</v>
      </c>
      <c r="Y7" s="317" t="s">
        <v>49</v>
      </c>
      <c r="Z7" s="1958"/>
      <c r="AA7" s="287">
        <v>44714</v>
      </c>
      <c r="AB7" s="274" t="s">
        <v>354</v>
      </c>
      <c r="AC7" s="274" t="s">
        <v>564</v>
      </c>
    </row>
    <row r="8" spans="1:30" s="347" customFormat="1" ht="173.25" customHeight="1" x14ac:dyDescent="0.2">
      <c r="A8" s="481">
        <v>10</v>
      </c>
      <c r="B8" s="404" t="s">
        <v>1207</v>
      </c>
      <c r="C8" s="1959" t="s">
        <v>709</v>
      </c>
      <c r="D8" s="1959" t="s">
        <v>710</v>
      </c>
      <c r="E8" s="929" t="s">
        <v>1099</v>
      </c>
      <c r="F8" s="1957">
        <v>44470</v>
      </c>
      <c r="G8" s="1957">
        <v>44834</v>
      </c>
      <c r="H8" s="1960">
        <v>3600</v>
      </c>
      <c r="I8" s="1960">
        <v>3600</v>
      </c>
      <c r="J8" s="1960">
        <v>3600</v>
      </c>
      <c r="K8" s="1960">
        <f>+I8-J8</f>
        <v>0</v>
      </c>
      <c r="L8" s="1544" t="s">
        <v>17</v>
      </c>
      <c r="M8" s="1959" t="s">
        <v>706</v>
      </c>
      <c r="N8" s="345" t="s">
        <v>49</v>
      </c>
      <c r="O8" s="317"/>
      <c r="P8" s="317"/>
      <c r="Q8" s="317"/>
      <c r="R8" s="317"/>
      <c r="S8" s="221"/>
      <c r="T8" s="345" t="s">
        <v>49</v>
      </c>
      <c r="U8" s="354"/>
      <c r="V8" s="1048">
        <v>44516</v>
      </c>
      <c r="W8" s="1003">
        <v>44526</v>
      </c>
      <c r="X8" s="354" t="s">
        <v>49</v>
      </c>
      <c r="Y8" s="354" t="s">
        <v>49</v>
      </c>
      <c r="Z8" s="1958"/>
      <c r="AA8" s="1048" t="s">
        <v>969</v>
      </c>
      <c r="AB8" s="1028" t="s">
        <v>546</v>
      </c>
      <c r="AC8" s="1027" t="s">
        <v>545</v>
      </c>
      <c r="AD8" s="347" t="s">
        <v>711</v>
      </c>
    </row>
    <row r="9" spans="1:30" s="347" customFormat="1" ht="300.75" customHeight="1" x14ac:dyDescent="0.2">
      <c r="A9" s="481">
        <v>11</v>
      </c>
      <c r="B9" s="933" t="s">
        <v>1208</v>
      </c>
      <c r="C9" s="1959" t="s">
        <v>274</v>
      </c>
      <c r="D9" s="1959" t="s">
        <v>707</v>
      </c>
      <c r="E9" s="929" t="s">
        <v>708</v>
      </c>
      <c r="F9" s="1957">
        <v>44470</v>
      </c>
      <c r="G9" s="1957">
        <v>44834</v>
      </c>
      <c r="H9" s="1960">
        <v>60400</v>
      </c>
      <c r="I9" s="1960">
        <v>58250</v>
      </c>
      <c r="J9" s="1960"/>
      <c r="K9" s="1960"/>
      <c r="L9" s="1544" t="s">
        <v>17</v>
      </c>
      <c r="M9" s="1959" t="s">
        <v>706</v>
      </c>
      <c r="N9" s="345" t="s">
        <v>49</v>
      </c>
      <c r="O9" s="317"/>
      <c r="P9" s="317"/>
      <c r="Q9" s="317"/>
      <c r="R9" s="317"/>
      <c r="S9" s="221"/>
      <c r="T9" s="345" t="s">
        <v>49</v>
      </c>
      <c r="U9" s="354"/>
      <c r="V9" s="1048">
        <v>44516</v>
      </c>
      <c r="W9" s="1003" t="s">
        <v>835</v>
      </c>
      <c r="X9" s="354" t="s">
        <v>49</v>
      </c>
      <c r="Y9" s="354" t="s">
        <v>49</v>
      </c>
      <c r="Z9" s="354"/>
      <c r="AA9" s="354"/>
      <c r="AB9" s="1028" t="s">
        <v>530</v>
      </c>
      <c r="AC9" s="1025" t="s">
        <v>529</v>
      </c>
      <c r="AD9" s="1584" t="s">
        <v>911</v>
      </c>
    </row>
    <row r="10" spans="1:30" s="347" customFormat="1" ht="174.75" customHeight="1" x14ac:dyDescent="0.2">
      <c r="A10" s="481">
        <v>12</v>
      </c>
      <c r="B10" s="1961" t="s">
        <v>1190</v>
      </c>
      <c r="C10" s="1538" t="s">
        <v>817</v>
      </c>
      <c r="D10" s="1538" t="s">
        <v>275</v>
      </c>
      <c r="E10" s="1538" t="s">
        <v>818</v>
      </c>
      <c r="F10" s="1957">
        <v>44470</v>
      </c>
      <c r="G10" s="1957">
        <v>44834</v>
      </c>
      <c r="H10" s="931">
        <v>17600</v>
      </c>
      <c r="I10" s="931">
        <v>17600</v>
      </c>
      <c r="J10" s="931"/>
      <c r="K10" s="931"/>
      <c r="L10" s="1544" t="s">
        <v>17</v>
      </c>
      <c r="M10" s="1538" t="s">
        <v>92</v>
      </c>
      <c r="N10" s="345" t="s">
        <v>49</v>
      </c>
      <c r="O10" s="317"/>
      <c r="P10" s="317"/>
      <c r="Q10" s="317"/>
      <c r="R10" s="317"/>
      <c r="S10" s="221"/>
      <c r="T10" s="345" t="s">
        <v>49</v>
      </c>
      <c r="U10" s="354"/>
      <c r="V10" s="1545"/>
      <c r="W10" s="1048" t="s">
        <v>905</v>
      </c>
      <c r="X10" s="345" t="s">
        <v>49</v>
      </c>
      <c r="Y10" s="317" t="s">
        <v>49</v>
      </c>
      <c r="Z10" s="317"/>
      <c r="AA10" s="287"/>
      <c r="AB10" s="274" t="s">
        <v>352</v>
      </c>
      <c r="AC10" s="1004">
        <v>64</v>
      </c>
    </row>
    <row r="11" spans="1:30" s="347" customFormat="1" ht="109.5" customHeight="1" x14ac:dyDescent="0.2">
      <c r="A11" s="481">
        <v>13</v>
      </c>
      <c r="B11" s="1961" t="s">
        <v>1098</v>
      </c>
      <c r="C11" s="1538" t="s">
        <v>812</v>
      </c>
      <c r="D11" s="1538" t="s">
        <v>813</v>
      </c>
      <c r="E11" s="1538" t="s">
        <v>266</v>
      </c>
      <c r="F11" s="986">
        <v>44562</v>
      </c>
      <c r="G11" s="986">
        <v>44834</v>
      </c>
      <c r="H11" s="949">
        <v>25600</v>
      </c>
      <c r="I11" s="949">
        <v>25600</v>
      </c>
      <c r="J11" s="949"/>
      <c r="K11" s="949"/>
      <c r="L11" s="1544" t="s">
        <v>17</v>
      </c>
      <c r="M11" s="1538" t="s">
        <v>814</v>
      </c>
      <c r="N11" s="345" t="s">
        <v>49</v>
      </c>
      <c r="O11" s="317"/>
      <c r="P11" s="317"/>
      <c r="Q11" s="317"/>
      <c r="R11" s="317"/>
      <c r="S11" s="221"/>
      <c r="T11" s="345" t="s">
        <v>49</v>
      </c>
      <c r="U11" s="354"/>
      <c r="V11" s="1545"/>
      <c r="W11" s="1048" t="s">
        <v>906</v>
      </c>
      <c r="X11" s="345" t="s">
        <v>49</v>
      </c>
      <c r="Y11" s="317" t="s">
        <v>49</v>
      </c>
      <c r="Z11" s="317"/>
      <c r="AA11" s="287"/>
      <c r="AB11" s="1028" t="s">
        <v>528</v>
      </c>
      <c r="AC11" s="1025" t="s">
        <v>527</v>
      </c>
    </row>
    <row r="12" spans="1:30" s="347" customFormat="1" ht="173.25" x14ac:dyDescent="0.2">
      <c r="A12" s="481">
        <v>14</v>
      </c>
      <c r="B12" s="1961" t="s">
        <v>1196</v>
      </c>
      <c r="C12" s="1538" t="s">
        <v>267</v>
      </c>
      <c r="D12" s="1538" t="s">
        <v>816</v>
      </c>
      <c r="E12" s="1538" t="s">
        <v>815</v>
      </c>
      <c r="F12" s="986">
        <v>44562</v>
      </c>
      <c r="G12" s="986">
        <v>44834</v>
      </c>
      <c r="H12" s="949">
        <v>16200</v>
      </c>
      <c r="I12" s="949">
        <v>13800</v>
      </c>
      <c r="J12" s="949"/>
      <c r="K12" s="949"/>
      <c r="L12" s="1544" t="s">
        <v>17</v>
      </c>
      <c r="M12" s="1538" t="s">
        <v>814</v>
      </c>
      <c r="N12" s="345" t="s">
        <v>49</v>
      </c>
      <c r="O12" s="317"/>
      <c r="P12" s="317"/>
      <c r="Q12" s="317"/>
      <c r="R12" s="317"/>
      <c r="S12" s="221"/>
      <c r="T12" s="345" t="s">
        <v>49</v>
      </c>
      <c r="U12" s="354"/>
      <c r="V12" s="1545"/>
      <c r="W12" s="1048" t="s">
        <v>904</v>
      </c>
      <c r="X12" s="345" t="s">
        <v>49</v>
      </c>
      <c r="Y12" s="317" t="s">
        <v>49</v>
      </c>
      <c r="Z12" s="317"/>
      <c r="AA12" s="287"/>
      <c r="AB12" s="274" t="s">
        <v>353</v>
      </c>
      <c r="AC12" s="975" t="s">
        <v>567</v>
      </c>
    </row>
    <row r="13" spans="1:30" s="347" customFormat="1" ht="261.75" customHeight="1" x14ac:dyDescent="0.2">
      <c r="A13" s="481">
        <v>15</v>
      </c>
      <c r="B13" s="235" t="s">
        <v>1335</v>
      </c>
      <c r="C13" s="1962" t="s">
        <v>795</v>
      </c>
      <c r="D13" s="1573" t="s">
        <v>793</v>
      </c>
      <c r="E13" s="1963" t="s">
        <v>794</v>
      </c>
      <c r="F13" s="986">
        <v>44531</v>
      </c>
      <c r="G13" s="986">
        <v>44834</v>
      </c>
      <c r="H13" s="1387">
        <v>28000</v>
      </c>
      <c r="I13" s="1387">
        <v>22000</v>
      </c>
      <c r="J13" s="1387">
        <v>500</v>
      </c>
      <c r="K13" s="2491">
        <v>21500</v>
      </c>
      <c r="L13" s="1544" t="s">
        <v>17</v>
      </c>
      <c r="M13" s="1964" t="s">
        <v>791</v>
      </c>
      <c r="N13" s="345" t="s">
        <v>49</v>
      </c>
      <c r="O13" s="317"/>
      <c r="P13" s="317"/>
      <c r="Q13" s="317"/>
      <c r="R13" s="317"/>
      <c r="S13" s="221"/>
      <c r="T13" s="345" t="s">
        <v>49</v>
      </c>
      <c r="U13" s="354"/>
      <c r="V13" s="1545"/>
      <c r="W13" s="1003" t="s">
        <v>1336</v>
      </c>
      <c r="X13" s="354" t="s">
        <v>49</v>
      </c>
      <c r="Y13" s="354" t="s">
        <v>49</v>
      </c>
      <c r="Z13" s="317"/>
      <c r="AA13" s="354"/>
      <c r="AB13" s="1221" t="s">
        <v>357</v>
      </c>
      <c r="AC13" s="1224" t="s">
        <v>693</v>
      </c>
    </row>
    <row r="14" spans="1:30" ht="6" customHeight="1" x14ac:dyDescent="0.2">
      <c r="D14" s="1862"/>
      <c r="E14" s="932"/>
      <c r="H14" s="320"/>
      <c r="I14" s="320"/>
      <c r="J14" s="320"/>
      <c r="K14" s="320"/>
      <c r="AB14" s="319"/>
    </row>
    <row r="15" spans="1:30" ht="8.25" customHeight="1" x14ac:dyDescent="0.25">
      <c r="D15" s="1863" t="s">
        <v>913</v>
      </c>
      <c r="E15" s="1864"/>
      <c r="F15" s="2777" t="s">
        <v>91</v>
      </c>
      <c r="G15" s="2778"/>
      <c r="H15" s="1733"/>
      <c r="I15" s="1733"/>
      <c r="J15" s="1729"/>
      <c r="K15" s="320"/>
      <c r="AB15" s="319"/>
    </row>
    <row r="16" spans="1:30" ht="12.75" customHeight="1" x14ac:dyDescent="0.25">
      <c r="B16" s="2287" t="s">
        <v>105</v>
      </c>
      <c r="C16" s="2287" t="s">
        <v>108</v>
      </c>
      <c r="D16" s="2287" t="s">
        <v>42</v>
      </c>
      <c r="E16" s="2287" t="s">
        <v>30</v>
      </c>
      <c r="F16" s="2288" t="s">
        <v>42</v>
      </c>
      <c r="G16" s="2287" t="s">
        <v>30</v>
      </c>
      <c r="H16" s="1730"/>
      <c r="I16" s="1731"/>
      <c r="J16" s="1029"/>
      <c r="K16" s="1029"/>
      <c r="AB16" s="319"/>
    </row>
    <row r="17" spans="2:28" ht="12.75" customHeight="1" x14ac:dyDescent="0.25">
      <c r="B17" s="2289" t="s">
        <v>17</v>
      </c>
      <c r="C17" s="2287" t="s">
        <v>265</v>
      </c>
      <c r="D17" s="2251">
        <v>7</v>
      </c>
      <c r="E17" s="2252">
        <f>+H7+H8+H9+H10+H11+H12+H13</f>
        <v>196960</v>
      </c>
      <c r="F17" s="2251">
        <v>7</v>
      </c>
      <c r="G17" s="2252">
        <f>+I7+I8+I9+I10+I11+I12+I13</f>
        <v>178250</v>
      </c>
      <c r="H17" s="1730"/>
      <c r="I17" s="1732"/>
      <c r="J17" s="1030"/>
      <c r="K17" s="1030"/>
      <c r="L17" s="323"/>
      <c r="AB17" s="319"/>
    </row>
    <row r="18" spans="2:28" ht="14.25" customHeight="1" x14ac:dyDescent="0.25">
      <c r="B18" s="2290" t="s">
        <v>38</v>
      </c>
      <c r="C18" s="2287" t="s">
        <v>263</v>
      </c>
      <c r="D18" s="2251">
        <v>1</v>
      </c>
      <c r="E18" s="2252">
        <f>+H6</f>
        <v>0</v>
      </c>
      <c r="F18" s="2251">
        <v>1</v>
      </c>
      <c r="G18" s="2252">
        <f>+I6</f>
        <v>0</v>
      </c>
      <c r="H18" s="1730"/>
      <c r="I18" s="1732"/>
      <c r="J18" s="1030"/>
      <c r="K18" s="1030"/>
      <c r="AB18" s="319"/>
    </row>
    <row r="19" spans="2:28" ht="9.75" customHeight="1" x14ac:dyDescent="0.25">
      <c r="B19" s="2773" t="s">
        <v>35</v>
      </c>
      <c r="C19" s="2774"/>
      <c r="D19" s="2253">
        <f>SUM(D17:D18)</f>
        <v>8</v>
      </c>
      <c r="E19" s="2254">
        <f>SUM(E17:E18)</f>
        <v>196960</v>
      </c>
      <c r="F19" s="2253">
        <f>SUM(F17:F18)</f>
        <v>8</v>
      </c>
      <c r="G19" s="2254">
        <f>SUM(G17:G18)</f>
        <v>178250</v>
      </c>
      <c r="H19" s="1730"/>
      <c r="I19" s="1732"/>
      <c r="J19" s="1030"/>
      <c r="K19" s="1030"/>
      <c r="AB19" s="319"/>
    </row>
    <row r="20" spans="2:28" ht="70.5" customHeight="1" x14ac:dyDescent="0.2">
      <c r="AB20" s="319"/>
    </row>
    <row r="21" spans="2:28" ht="70.5" customHeight="1" x14ac:dyDescent="0.2">
      <c r="AB21" s="319"/>
    </row>
    <row r="22" spans="2:28" ht="70.5" customHeight="1" x14ac:dyDescent="0.2">
      <c r="AB22" s="319"/>
    </row>
    <row r="23" spans="2:28" ht="70.5" customHeight="1" x14ac:dyDescent="0.2">
      <c r="AB23" s="319"/>
    </row>
    <row r="24" spans="2:28" ht="70.5" customHeight="1" x14ac:dyDescent="0.2">
      <c r="AB24" s="319"/>
    </row>
    <row r="25" spans="2:28" ht="70.5" customHeight="1" x14ac:dyDescent="0.2">
      <c r="AB25" s="319"/>
    </row>
    <row r="26" spans="2:28" ht="70.5" customHeight="1" x14ac:dyDescent="0.2">
      <c r="AB26" s="319"/>
    </row>
    <row r="27" spans="2:28" ht="70.5" customHeight="1" x14ac:dyDescent="0.2">
      <c r="AB27" s="319"/>
    </row>
    <row r="28" spans="2:28" ht="70.5" customHeight="1" x14ac:dyDescent="0.2">
      <c r="AB28" s="319"/>
    </row>
    <row r="29" spans="2:28" ht="70.5" customHeight="1" x14ac:dyDescent="0.2">
      <c r="AB29" s="319"/>
    </row>
  </sheetData>
  <mergeCells count="13">
    <mergeCell ref="A3:A5"/>
    <mergeCell ref="V3:V5"/>
    <mergeCell ref="X3:X5"/>
    <mergeCell ref="Y3:Y5"/>
    <mergeCell ref="B2:D2"/>
    <mergeCell ref="B1:K1"/>
    <mergeCell ref="B19:C19"/>
    <mergeCell ref="Z3:Z5"/>
    <mergeCell ref="W3:W5"/>
    <mergeCell ref="N3:Q3"/>
    <mergeCell ref="M3:M5"/>
    <mergeCell ref="F3:G3"/>
    <mergeCell ref="F15:G15"/>
  </mergeCells>
  <printOptions horizontalCentered="1"/>
  <pageMargins left="0" right="0" top="0" bottom="0" header="0" footer="0"/>
  <pageSetup paperSize="9" scale="85" orientation="landscape" r:id="rId1"/>
  <headerFooter>
    <oddFooter>&amp;Rกลุ่มงานยุทธศาสตร์และแผนงานโครงการ2565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FF6C-EED2-40D9-815A-E8C005920E17}">
  <sheetPr>
    <tabColor theme="2" tint="-9.9978637043366805E-2"/>
  </sheetPr>
  <dimension ref="A1:AQ22"/>
  <sheetViews>
    <sheetView topLeftCell="A8" zoomScaleNormal="100" zoomScaleSheetLayoutView="90" workbookViewId="0">
      <selection activeCell="B8" sqref="B8"/>
    </sheetView>
  </sheetViews>
  <sheetFormatPr defaultColWidth="10.28515625" defaultRowHeight="18.75" x14ac:dyDescent="0.3"/>
  <cols>
    <col min="1" max="1" width="2.85546875" style="405" customWidth="1"/>
    <col min="2" max="2" width="20.85546875" style="934" customWidth="1"/>
    <col min="3" max="3" width="19.7109375" style="934" customWidth="1"/>
    <col min="4" max="4" width="16.28515625" style="934" customWidth="1"/>
    <col min="5" max="5" width="14.5703125" style="934" customWidth="1"/>
    <col min="6" max="6" width="7.140625" style="336" customWidth="1"/>
    <col min="7" max="7" width="8.85546875" style="336" customWidth="1"/>
    <col min="8" max="8" width="10.140625" style="325" customWidth="1"/>
    <col min="9" max="9" width="9.7109375" style="325" customWidth="1"/>
    <col min="10" max="10" width="6.42578125" style="325" bestFit="1" customWidth="1"/>
    <col min="11" max="11" width="5.5703125" style="325" bestFit="1" customWidth="1"/>
    <col min="12" max="12" width="4.85546875" style="324" customWidth="1"/>
    <col min="13" max="13" width="8" style="324" customWidth="1"/>
    <col min="14" max="14" width="5.42578125" style="241" hidden="1" customWidth="1"/>
    <col min="15" max="15" width="3.7109375" style="241" hidden="1" customWidth="1"/>
    <col min="16" max="16" width="4.140625" style="241" customWidth="1"/>
    <col min="17" max="17" width="15" style="241" hidden="1" customWidth="1"/>
    <col min="18" max="18" width="0.140625" style="241" hidden="1" customWidth="1"/>
    <col min="19" max="19" width="8.28515625" style="241" hidden="1" customWidth="1"/>
    <col min="20" max="20" width="4.28515625" style="241" hidden="1" customWidth="1"/>
    <col min="21" max="21" width="3.5703125" style="241" customWidth="1"/>
    <col min="22" max="22" width="7.140625" style="1268" hidden="1" customWidth="1"/>
    <col min="23" max="23" width="7.7109375" style="1268" customWidth="1"/>
    <col min="24" max="24" width="3.5703125" style="241" customWidth="1"/>
    <col min="25" max="25" width="2" style="241" hidden="1" customWidth="1"/>
    <col min="26" max="26" width="2.42578125" style="324" customWidth="1"/>
    <col min="27" max="27" width="2.7109375" style="324" customWidth="1"/>
    <col min="28" max="28" width="11.5703125" style="325" customWidth="1"/>
    <col min="29" max="29" width="7.7109375" style="326" customWidth="1"/>
    <col min="30" max="30" width="12.140625" style="324" customWidth="1"/>
    <col min="31" max="31" width="12.42578125" style="324" customWidth="1"/>
    <col min="32" max="32" width="13.85546875" style="324" customWidth="1"/>
    <col min="33" max="33" width="10.7109375" style="324" bestFit="1" customWidth="1"/>
    <col min="34" max="34" width="15.42578125" style="324" bestFit="1" customWidth="1"/>
    <col min="35" max="35" width="16" style="324" bestFit="1" customWidth="1"/>
    <col min="36" max="36" width="13.140625" style="325" bestFit="1" customWidth="1"/>
    <col min="37" max="39" width="12.7109375" style="325" bestFit="1" customWidth="1"/>
    <col min="40" max="40" width="14.140625" style="325" bestFit="1" customWidth="1"/>
    <col min="41" max="16384" width="10.28515625" style="324"/>
  </cols>
  <sheetData>
    <row r="1" spans="1:42" ht="15" customHeight="1" x14ac:dyDescent="0.3">
      <c r="B1" s="2745" t="s">
        <v>939</v>
      </c>
      <c r="C1" s="2745"/>
      <c r="D1" s="2745"/>
      <c r="E1" s="2745"/>
      <c r="F1" s="2745"/>
      <c r="G1" s="2745"/>
      <c r="H1" s="2745"/>
      <c r="I1" s="2745"/>
      <c r="J1" s="2745"/>
      <c r="K1" s="2745"/>
      <c r="L1" s="2745"/>
      <c r="M1" s="2745"/>
      <c r="N1" s="1698"/>
      <c r="O1" s="1698"/>
      <c r="P1" s="1698"/>
      <c r="Q1" s="1698"/>
      <c r="R1" s="1698"/>
      <c r="S1" s="1698"/>
      <c r="T1" s="1698"/>
      <c r="U1" s="1698"/>
    </row>
    <row r="2" spans="1:42" s="1013" customFormat="1" ht="15" customHeight="1" x14ac:dyDescent="0.25">
      <c r="A2" s="1869"/>
      <c r="B2" s="2785" t="s">
        <v>152</v>
      </c>
      <c r="C2" s="2785"/>
      <c r="D2" s="2785"/>
      <c r="E2" s="1014"/>
      <c r="F2" s="330"/>
      <c r="G2" s="330"/>
      <c r="H2" s="938">
        <f>SUM(H6:H25)</f>
        <v>162400</v>
      </c>
      <c r="I2" s="938">
        <f>SUM(I6:I25)</f>
        <v>162400</v>
      </c>
      <c r="J2" s="938">
        <f>SUM(J6:J25)</f>
        <v>0</v>
      </c>
      <c r="K2" s="938">
        <f>SUM(K6:K25)</f>
        <v>0</v>
      </c>
      <c r="L2" s="330"/>
      <c r="M2" s="330"/>
      <c r="N2" s="237">
        <f>COUNTIF(N6:N36,"/")</f>
        <v>0</v>
      </c>
      <c r="O2" s="237">
        <f t="shared" ref="O2:U2" si="0">COUNTIF(O6:O36,"/")</f>
        <v>0</v>
      </c>
      <c r="P2" s="1040">
        <f t="shared" si="0"/>
        <v>3</v>
      </c>
      <c r="Q2" s="1040">
        <f t="shared" si="0"/>
        <v>0</v>
      </c>
      <c r="R2" s="1040">
        <f t="shared" si="0"/>
        <v>0</v>
      </c>
      <c r="S2" s="1040">
        <f t="shared" si="0"/>
        <v>0</v>
      </c>
      <c r="T2" s="1040">
        <f t="shared" si="0"/>
        <v>0</v>
      </c>
      <c r="U2" s="1040">
        <f t="shared" si="0"/>
        <v>3</v>
      </c>
      <c r="V2" s="1427"/>
      <c r="W2" s="1427"/>
      <c r="X2" s="2242">
        <f>COUNTIF(X6:X36,"/")</f>
        <v>3</v>
      </c>
      <c r="Y2" s="2242">
        <f>COUNTIF(Y6:Y36,"/")</f>
        <v>2</v>
      </c>
      <c r="Z2" s="2242">
        <f>COUNTIF(Z6:Z36,"/")</f>
        <v>1</v>
      </c>
      <c r="AA2" s="884"/>
      <c r="AB2" s="884"/>
      <c r="AC2" s="884"/>
      <c r="AD2" s="884"/>
      <c r="AE2" s="1015"/>
    </row>
    <row r="3" spans="1:42" s="880" customFormat="1" ht="27" customHeight="1" x14ac:dyDescent="0.2">
      <c r="A3" s="2702" t="s">
        <v>19</v>
      </c>
      <c r="B3" s="2790" t="s">
        <v>13</v>
      </c>
      <c r="C3" s="2660" t="s">
        <v>0</v>
      </c>
      <c r="D3" s="2660" t="s">
        <v>12</v>
      </c>
      <c r="E3" s="2650" t="s">
        <v>48</v>
      </c>
      <c r="F3" s="2775" t="s">
        <v>21</v>
      </c>
      <c r="G3" s="2776"/>
      <c r="H3" s="2678" t="s">
        <v>134</v>
      </c>
      <c r="I3" s="2637" t="s">
        <v>91</v>
      </c>
      <c r="J3" s="2758" t="s">
        <v>31</v>
      </c>
      <c r="K3" s="2758" t="s">
        <v>745</v>
      </c>
      <c r="L3" s="2793" t="s">
        <v>15</v>
      </c>
      <c r="M3" s="2796" t="s">
        <v>22</v>
      </c>
      <c r="N3" s="2786" t="s">
        <v>23</v>
      </c>
      <c r="O3" s="2787"/>
      <c r="P3" s="2787"/>
      <c r="Q3" s="2788"/>
      <c r="R3" s="1767" t="s">
        <v>7</v>
      </c>
      <c r="S3" s="1767"/>
      <c r="T3" s="1767"/>
      <c r="U3" s="1767" t="s">
        <v>7</v>
      </c>
      <c r="V3" s="2699" t="s">
        <v>128</v>
      </c>
      <c r="W3" s="1384" t="s">
        <v>570</v>
      </c>
      <c r="X3" s="2696" t="s">
        <v>119</v>
      </c>
      <c r="Y3" s="2696" t="s">
        <v>120</v>
      </c>
      <c r="Z3" s="2690" t="s">
        <v>125</v>
      </c>
      <c r="AA3" s="1384" t="s">
        <v>144</v>
      </c>
      <c r="AB3" s="2746" t="s">
        <v>145</v>
      </c>
      <c r="AC3" s="2746" t="s">
        <v>150</v>
      </c>
    </row>
    <row r="4" spans="1:42" s="880" customFormat="1" ht="12.75" customHeight="1" x14ac:dyDescent="0.2">
      <c r="A4" s="2703"/>
      <c r="B4" s="2791"/>
      <c r="C4" s="2651"/>
      <c r="D4" s="2651"/>
      <c r="E4" s="2685"/>
      <c r="F4" s="882"/>
      <c r="G4" s="882"/>
      <c r="H4" s="2679"/>
      <c r="I4" s="2638"/>
      <c r="J4" s="2759"/>
      <c r="K4" s="2759"/>
      <c r="L4" s="2794"/>
      <c r="M4" s="2797"/>
      <c r="N4" s="1049" t="s">
        <v>116</v>
      </c>
      <c r="O4" s="1049" t="s">
        <v>46</v>
      </c>
      <c r="P4" s="1049" t="s">
        <v>77</v>
      </c>
      <c r="Q4" s="1049" t="s">
        <v>45</v>
      </c>
      <c r="R4" s="1049" t="s">
        <v>24</v>
      </c>
      <c r="S4" s="1049" t="s">
        <v>25</v>
      </c>
      <c r="T4" s="1049" t="s">
        <v>26</v>
      </c>
      <c r="U4" s="1049" t="s">
        <v>45</v>
      </c>
      <c r="V4" s="2700"/>
      <c r="W4" s="1385"/>
      <c r="X4" s="2697"/>
      <c r="Y4" s="2697"/>
      <c r="Z4" s="2691"/>
      <c r="AA4" s="1385"/>
      <c r="AB4" s="2747"/>
      <c r="AC4" s="2747"/>
    </row>
    <row r="5" spans="1:42" s="880" customFormat="1" ht="46.5" customHeight="1" thickBot="1" x14ac:dyDescent="0.25">
      <c r="A5" s="2704"/>
      <c r="B5" s="2792"/>
      <c r="C5" s="2652"/>
      <c r="D5" s="2652"/>
      <c r="E5" s="2686"/>
      <c r="F5" s="883" t="s">
        <v>130</v>
      </c>
      <c r="G5" s="883" t="s">
        <v>131</v>
      </c>
      <c r="H5" s="2680"/>
      <c r="I5" s="2639"/>
      <c r="J5" s="2760"/>
      <c r="K5" s="2760"/>
      <c r="L5" s="2795"/>
      <c r="M5" s="2798"/>
      <c r="N5" s="271" t="s">
        <v>182</v>
      </c>
      <c r="O5" s="271" t="s">
        <v>9</v>
      </c>
      <c r="P5" s="1099" t="s">
        <v>180</v>
      </c>
      <c r="Q5" s="1099" t="s">
        <v>181</v>
      </c>
      <c r="R5" s="1099" t="s">
        <v>8</v>
      </c>
      <c r="S5" s="1099" t="s">
        <v>9</v>
      </c>
      <c r="T5" s="1099" t="s">
        <v>10</v>
      </c>
      <c r="U5" s="1047" t="s">
        <v>11</v>
      </c>
      <c r="V5" s="2701"/>
      <c r="W5" s="1386"/>
      <c r="X5" s="2789"/>
      <c r="Y5" s="2789"/>
      <c r="Z5" s="2692"/>
      <c r="AA5" s="1386"/>
      <c r="AB5" s="2748"/>
      <c r="AC5" s="2748"/>
    </row>
    <row r="6" spans="1:42" s="319" customFormat="1" ht="284.25" thickTop="1" x14ac:dyDescent="0.2">
      <c r="A6" s="1965">
        <v>16</v>
      </c>
      <c r="B6" s="1608" t="s">
        <v>1146</v>
      </c>
      <c r="C6" s="354" t="s">
        <v>1145</v>
      </c>
      <c r="D6" s="354" t="s">
        <v>268</v>
      </c>
      <c r="E6" s="354" t="s">
        <v>893</v>
      </c>
      <c r="F6" s="1048">
        <v>44531</v>
      </c>
      <c r="G6" s="1048">
        <v>44834</v>
      </c>
      <c r="H6" s="1607">
        <f>21000+2400</f>
        <v>23400</v>
      </c>
      <c r="I6" s="1607">
        <f>21000+2400</f>
        <v>23400</v>
      </c>
      <c r="J6" s="1012"/>
      <c r="K6" s="1012"/>
      <c r="L6" s="317" t="s">
        <v>17</v>
      </c>
      <c r="M6" s="317" t="s">
        <v>894</v>
      </c>
      <c r="N6" s="317"/>
      <c r="O6" s="221"/>
      <c r="P6" s="338" t="s">
        <v>49</v>
      </c>
      <c r="Q6" s="317"/>
      <c r="R6" s="317"/>
      <c r="S6" s="221"/>
      <c r="T6" s="317"/>
      <c r="U6" s="221" t="s">
        <v>49</v>
      </c>
      <c r="W6" s="1606" t="s">
        <v>927</v>
      </c>
      <c r="X6" s="327" t="s">
        <v>49</v>
      </c>
      <c r="Y6" s="327" t="s">
        <v>49</v>
      </c>
      <c r="Z6" s="288"/>
      <c r="AA6" s="289"/>
      <c r="AB6" s="996" t="s">
        <v>367</v>
      </c>
      <c r="AC6" s="318" t="s">
        <v>566</v>
      </c>
      <c r="AD6" s="1016"/>
      <c r="AE6" s="1016"/>
      <c r="AF6" s="1016"/>
      <c r="AG6" s="1016"/>
      <c r="AH6" s="1016"/>
      <c r="AI6" s="1016"/>
      <c r="AJ6" s="1016"/>
      <c r="AK6" s="1016"/>
      <c r="AL6" s="1016"/>
      <c r="AM6" s="1016"/>
      <c r="AN6" s="1016"/>
      <c r="AO6" s="1016"/>
      <c r="AP6" s="1016"/>
    </row>
    <row r="7" spans="1:42" s="347" customFormat="1" ht="172.5" customHeight="1" x14ac:dyDescent="0.2">
      <c r="A7" s="1965">
        <v>17</v>
      </c>
      <c r="B7" s="1605" t="s">
        <v>1197</v>
      </c>
      <c r="C7" s="482" t="s">
        <v>1209</v>
      </c>
      <c r="D7" s="404" t="s">
        <v>269</v>
      </c>
      <c r="E7" s="404" t="s">
        <v>891</v>
      </c>
      <c r="F7" s="1545">
        <v>44562</v>
      </c>
      <c r="G7" s="1545">
        <v>44834</v>
      </c>
      <c r="H7" s="1600">
        <v>2400</v>
      </c>
      <c r="I7" s="1600">
        <v>2400</v>
      </c>
      <c r="J7" s="1600"/>
      <c r="K7" s="1600"/>
      <c r="L7" s="354" t="s">
        <v>17</v>
      </c>
      <c r="M7" s="354" t="s">
        <v>892</v>
      </c>
      <c r="N7" s="1544"/>
      <c r="O7" s="854"/>
      <c r="P7" s="1544" t="s">
        <v>49</v>
      </c>
      <c r="Q7" s="354"/>
      <c r="R7" s="354"/>
      <c r="S7" s="854"/>
      <c r="T7" s="354"/>
      <c r="U7" s="854" t="s">
        <v>49</v>
      </c>
      <c r="V7" s="488">
        <v>44573</v>
      </c>
      <c r="W7" s="1129" t="s">
        <v>925</v>
      </c>
      <c r="X7" s="854" t="s">
        <v>49</v>
      </c>
      <c r="Y7" s="854" t="s">
        <v>49</v>
      </c>
      <c r="Z7" s="1602"/>
      <c r="AA7" s="349"/>
      <c r="AB7" s="854" t="s">
        <v>364</v>
      </c>
      <c r="AC7" s="1601"/>
      <c r="AD7" s="1603"/>
      <c r="AE7" s="1603"/>
      <c r="AF7" s="1603"/>
      <c r="AG7" s="1603"/>
      <c r="AH7" s="1603"/>
      <c r="AI7" s="1603"/>
      <c r="AJ7" s="1603"/>
      <c r="AK7" s="1603"/>
      <c r="AL7" s="1603"/>
      <c r="AM7" s="1603"/>
      <c r="AN7" s="1603"/>
      <c r="AO7" s="1603"/>
      <c r="AP7" s="1603"/>
    </row>
    <row r="8" spans="1:42" s="2452" customFormat="1" ht="267.75" x14ac:dyDescent="0.2">
      <c r="A8" s="404">
        <v>18</v>
      </c>
      <c r="B8" s="404" t="s">
        <v>1304</v>
      </c>
      <c r="C8" s="209" t="s">
        <v>1301</v>
      </c>
      <c r="D8" s="239" t="s">
        <v>1302</v>
      </c>
      <c r="E8" s="209" t="s">
        <v>1303</v>
      </c>
      <c r="F8" s="1048">
        <v>44741</v>
      </c>
      <c r="G8" s="1048">
        <v>44742</v>
      </c>
      <c r="H8" s="2450">
        <v>136600</v>
      </c>
      <c r="I8" s="2450">
        <v>136600</v>
      </c>
      <c r="J8" s="2450"/>
      <c r="K8" s="2450"/>
      <c r="L8" s="404" t="s">
        <v>17</v>
      </c>
      <c r="M8" s="404" t="s">
        <v>1305</v>
      </c>
      <c r="N8" s="1071"/>
      <c r="O8" s="482"/>
      <c r="P8" s="1071" t="s">
        <v>49</v>
      </c>
      <c r="Q8" s="404"/>
      <c r="R8" s="404"/>
      <c r="S8" s="482"/>
      <c r="T8" s="404"/>
      <c r="U8" s="482" t="s">
        <v>49</v>
      </c>
      <c r="V8" s="488"/>
      <c r="W8" s="488" t="s">
        <v>1312</v>
      </c>
      <c r="X8" s="482" t="s">
        <v>49</v>
      </c>
      <c r="Y8" s="482"/>
      <c r="Z8" s="2451" t="s">
        <v>49</v>
      </c>
      <c r="AA8" s="404"/>
      <c r="AB8" s="482"/>
      <c r="AC8" s="2450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</row>
    <row r="9" spans="1:42" s="347" customFormat="1" ht="21" customHeight="1" x14ac:dyDescent="0.2">
      <c r="A9" s="1966"/>
      <c r="B9" s="1968"/>
      <c r="C9" s="1590"/>
      <c r="D9" s="1186"/>
      <c r="E9" s="1186"/>
      <c r="F9" s="1969"/>
      <c r="G9" s="1969"/>
      <c r="H9" s="1655"/>
      <c r="I9" s="1655"/>
      <c r="J9" s="1655"/>
      <c r="K9" s="1655"/>
      <c r="L9" s="1656"/>
      <c r="M9" s="1656"/>
      <c r="N9" s="1657"/>
      <c r="O9" s="1658"/>
      <c r="P9" s="1657"/>
      <c r="Q9" s="1656"/>
      <c r="R9" s="1656"/>
      <c r="S9" s="1658"/>
      <c r="T9" s="1656"/>
      <c r="U9" s="1658"/>
      <c r="V9" s="1303"/>
      <c r="W9" s="1659"/>
      <c r="X9" s="1658"/>
      <c r="Y9" s="1658"/>
      <c r="Z9" s="1660"/>
      <c r="AA9" s="1656"/>
      <c r="AB9" s="1658"/>
      <c r="AC9" s="1655"/>
      <c r="AD9" s="1603"/>
      <c r="AE9" s="1603"/>
      <c r="AF9" s="1603"/>
      <c r="AG9" s="1603"/>
      <c r="AH9" s="1603"/>
      <c r="AI9" s="1603"/>
      <c r="AJ9" s="1603"/>
      <c r="AK9" s="1603"/>
      <c r="AL9" s="1603"/>
      <c r="AM9" s="1603"/>
      <c r="AN9" s="1603"/>
      <c r="AO9" s="1603"/>
      <c r="AP9" s="1603"/>
    </row>
    <row r="10" spans="1:42" ht="9.75" customHeight="1" x14ac:dyDescent="0.3">
      <c r="A10" s="1967"/>
      <c r="B10" s="1970"/>
      <c r="C10" s="1970"/>
      <c r="D10" s="2752" t="s">
        <v>913</v>
      </c>
      <c r="E10" s="2753"/>
      <c r="F10" s="2783" t="s">
        <v>91</v>
      </c>
      <c r="G10" s="2783"/>
      <c r="H10" s="2784"/>
      <c r="I10" s="2784"/>
      <c r="J10" s="1655"/>
      <c r="K10" s="1655"/>
      <c r="L10" s="1656"/>
      <c r="M10" s="328"/>
      <c r="N10" s="329"/>
      <c r="O10" s="330"/>
      <c r="P10" s="330"/>
      <c r="Q10" s="330"/>
      <c r="R10" s="330"/>
      <c r="S10" s="330"/>
      <c r="T10" s="330"/>
      <c r="U10" s="330"/>
      <c r="V10" s="1604"/>
      <c r="W10" s="1604"/>
      <c r="X10" s="330"/>
      <c r="Y10" s="330"/>
      <c r="Z10" s="331"/>
      <c r="AB10" s="332"/>
      <c r="AC10" s="333"/>
      <c r="AD10" s="1016"/>
      <c r="AE10" s="1016"/>
      <c r="AF10" s="1016"/>
      <c r="AG10" s="1016"/>
      <c r="AH10" s="1016"/>
      <c r="AI10" s="1016"/>
      <c r="AJ10" s="1016"/>
      <c r="AK10" s="1016"/>
      <c r="AL10" s="1016"/>
      <c r="AM10" s="1016"/>
      <c r="AN10" s="1016"/>
      <c r="AO10" s="1016"/>
      <c r="AP10" s="1016"/>
    </row>
    <row r="11" spans="1:42" ht="10.5" customHeight="1" x14ac:dyDescent="0.3">
      <c r="B11" s="1021" t="s">
        <v>105</v>
      </c>
      <c r="C11" s="1971" t="s">
        <v>108</v>
      </c>
      <c r="D11" s="2436" t="s">
        <v>42</v>
      </c>
      <c r="E11" s="2436" t="s">
        <v>30</v>
      </c>
      <c r="F11" s="2436" t="s">
        <v>42</v>
      </c>
      <c r="G11" s="2436" t="s">
        <v>30</v>
      </c>
      <c r="H11" s="1730"/>
      <c r="I11" s="1731"/>
      <c r="J11" s="1655"/>
      <c r="K11" s="1655"/>
      <c r="L11" s="1656"/>
      <c r="N11" s="334"/>
      <c r="Z11" s="331"/>
      <c r="AB11" s="332"/>
      <c r="AC11" s="333"/>
      <c r="AJ11" s="332"/>
      <c r="AK11" s="332"/>
      <c r="AL11" s="332"/>
      <c r="AM11" s="332"/>
      <c r="AN11" s="332"/>
    </row>
    <row r="12" spans="1:42" ht="10.5" customHeight="1" x14ac:dyDescent="0.3">
      <c r="B12" s="2434" t="s">
        <v>17</v>
      </c>
      <c r="C12" s="1971" t="s">
        <v>263</v>
      </c>
      <c r="D12" s="2431">
        <v>3</v>
      </c>
      <c r="E12" s="2432">
        <f>+H6+H7+H8</f>
        <v>162400</v>
      </c>
      <c r="F12" s="2431">
        <v>3</v>
      </c>
      <c r="G12" s="2433">
        <f>+I6+I7+I8</f>
        <v>162400</v>
      </c>
      <c r="H12" s="1734"/>
      <c r="I12" s="1734"/>
      <c r="J12" s="1655"/>
      <c r="K12" s="1655"/>
      <c r="L12" s="1656"/>
      <c r="M12" s="335"/>
      <c r="N12" s="334"/>
      <c r="Z12" s="331"/>
      <c r="AB12" s="332"/>
      <c r="AC12" s="333"/>
      <c r="AJ12" s="332"/>
      <c r="AK12" s="332"/>
      <c r="AL12" s="332"/>
      <c r="AM12" s="332"/>
      <c r="AN12" s="332"/>
    </row>
    <row r="13" spans="1:42" ht="10.5" customHeight="1" x14ac:dyDescent="0.3">
      <c r="B13" s="2435"/>
      <c r="C13" s="1971" t="s">
        <v>35</v>
      </c>
      <c r="D13" s="1021">
        <f>SUM(D12:D12)</f>
        <v>3</v>
      </c>
      <c r="E13" s="1973">
        <f>SUM(E12)</f>
        <v>162400</v>
      </c>
      <c r="F13" s="1972">
        <f>SUM(F12)</f>
        <v>3</v>
      </c>
      <c r="G13" s="1974">
        <f>SUM(G12)</f>
        <v>162400</v>
      </c>
      <c r="H13" s="1734"/>
      <c r="I13" s="1734"/>
      <c r="J13" s="1655"/>
      <c r="K13" s="1655"/>
      <c r="L13" s="1656"/>
      <c r="N13" s="334"/>
      <c r="Z13" s="331"/>
      <c r="AB13" s="332"/>
      <c r="AC13" s="333"/>
      <c r="AJ13" s="332"/>
      <c r="AK13" s="332"/>
      <c r="AL13" s="332"/>
      <c r="AM13" s="332"/>
      <c r="AN13" s="332"/>
    </row>
    <row r="14" spans="1:42" x14ac:dyDescent="0.3">
      <c r="F14" s="1017"/>
      <c r="J14" s="1655"/>
      <c r="K14" s="1655"/>
      <c r="L14" s="1656"/>
      <c r="N14" s="334"/>
      <c r="Z14" s="331"/>
      <c r="AB14" s="332"/>
      <c r="AC14" s="333"/>
      <c r="AJ14" s="332"/>
      <c r="AK14" s="332"/>
      <c r="AL14" s="332"/>
      <c r="AM14" s="332"/>
      <c r="AN14" s="332"/>
      <c r="AO14" s="335"/>
    </row>
    <row r="15" spans="1:42" x14ac:dyDescent="0.3">
      <c r="F15" s="1060"/>
    </row>
    <row r="16" spans="1:42" x14ac:dyDescent="0.3">
      <c r="F16" s="1060"/>
    </row>
    <row r="17" spans="6:43" x14ac:dyDescent="0.3">
      <c r="F17" s="934"/>
      <c r="AQ17" s="337"/>
    </row>
    <row r="19" spans="6:43" x14ac:dyDescent="0.3">
      <c r="F19" s="934"/>
      <c r="G19" s="934"/>
    </row>
    <row r="20" spans="6:43" x14ac:dyDescent="0.3">
      <c r="F20" s="934"/>
      <c r="G20" s="934"/>
    </row>
    <row r="21" spans="6:43" x14ac:dyDescent="0.3">
      <c r="F21" s="934"/>
      <c r="G21" s="934"/>
    </row>
    <row r="22" spans="6:43" x14ac:dyDescent="0.3">
      <c r="F22" s="934"/>
      <c r="G22" s="934"/>
    </row>
  </sheetData>
  <mergeCells count="24">
    <mergeCell ref="AC3:AC5"/>
    <mergeCell ref="K3:K5"/>
    <mergeCell ref="I3:I5"/>
    <mergeCell ref="L3:L5"/>
    <mergeCell ref="M3:M5"/>
    <mergeCell ref="AB3:AB5"/>
    <mergeCell ref="Z3:Z5"/>
    <mergeCell ref="Y3:Y5"/>
    <mergeCell ref="B1:M1"/>
    <mergeCell ref="N3:Q3"/>
    <mergeCell ref="V3:V5"/>
    <mergeCell ref="X3:X5"/>
    <mergeCell ref="B3:B5"/>
    <mergeCell ref="C3:C5"/>
    <mergeCell ref="D3:D5"/>
    <mergeCell ref="E3:E5"/>
    <mergeCell ref="J3:J5"/>
    <mergeCell ref="F10:G10"/>
    <mergeCell ref="D10:E10"/>
    <mergeCell ref="H10:I10"/>
    <mergeCell ref="B2:D2"/>
    <mergeCell ref="A3:A5"/>
    <mergeCell ref="F3:G3"/>
    <mergeCell ref="H3:H5"/>
  </mergeCells>
  <printOptions horizontalCentered="1"/>
  <pageMargins left="0" right="0" top="0" bottom="0" header="0" footer="0"/>
  <pageSetup paperSize="9" scale="90" orientation="landscape" r:id="rId1"/>
  <headerFooter>
    <oddFooter>&amp;Rกลุ่มงานยุทธศาสตร์และแผนงานโครงการ2565</oddFooter>
  </headerFooter>
  <colBreaks count="1" manualBreakCount="1"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D769C-418B-4ED6-836D-13F85F19703E}">
  <dimension ref="B1:Z43"/>
  <sheetViews>
    <sheetView view="pageBreakPreview" topLeftCell="A28" zoomScaleNormal="100" zoomScaleSheetLayoutView="100" workbookViewId="0">
      <selection activeCell="G41" sqref="G41"/>
    </sheetView>
  </sheetViews>
  <sheetFormatPr defaultColWidth="10.42578125" defaultRowHeight="46.5" customHeight="1" x14ac:dyDescent="0.25"/>
  <cols>
    <col min="1" max="1" width="1.5703125" style="950" customWidth="1"/>
    <col min="2" max="2" width="4.42578125" style="1081" customWidth="1"/>
    <col min="3" max="3" width="56.140625" style="950" customWidth="1"/>
    <col min="4" max="4" width="35.42578125" style="950" hidden="1" customWidth="1"/>
    <col min="5" max="5" width="6.5703125" style="950" hidden="1" customWidth="1"/>
    <col min="6" max="6" width="1" style="950" hidden="1" customWidth="1"/>
    <col min="7" max="7" width="10.42578125" style="1083" customWidth="1"/>
    <col min="8" max="8" width="8.5703125" style="950" customWidth="1"/>
    <col min="9" max="9" width="11" style="950" customWidth="1"/>
    <col min="10" max="10" width="12.85546875" style="273" hidden="1" customWidth="1"/>
    <col min="11" max="11" width="2.7109375" style="273" hidden="1" customWidth="1"/>
    <col min="12" max="12" width="4.42578125" style="273" customWidth="1"/>
    <col min="13" max="13" width="15" style="273" hidden="1" customWidth="1"/>
    <col min="14" max="14" width="12.28515625" style="273" hidden="1" customWidth="1"/>
    <col min="15" max="15" width="9.5703125" style="273" hidden="1" customWidth="1"/>
    <col min="16" max="16" width="5.42578125" style="273" hidden="1" customWidth="1"/>
    <col min="17" max="17" width="5.140625" style="273" customWidth="1"/>
    <col min="18" max="18" width="0.140625" style="1084" customWidth="1"/>
    <col min="19" max="19" width="6" style="1084" hidden="1" customWidth="1"/>
    <col min="20" max="20" width="12" style="273" hidden="1" customWidth="1"/>
    <col min="21" max="21" width="5.85546875" style="273" hidden="1" customWidth="1"/>
    <col min="22" max="22" width="7.140625" style="403" hidden="1" customWidth="1"/>
    <col min="23" max="23" width="5.85546875" style="403" hidden="1" customWidth="1"/>
    <col min="24" max="24" width="8.85546875" style="1085" hidden="1" customWidth="1"/>
    <col min="25" max="25" width="31.85546875" style="950" hidden="1" customWidth="1"/>
    <col min="26" max="26" width="11.7109375" style="1081" hidden="1" customWidth="1"/>
    <col min="27" max="16384" width="10.42578125" style="950"/>
  </cols>
  <sheetData>
    <row r="1" spans="2:26" ht="15" customHeight="1" x14ac:dyDescent="0.25">
      <c r="B1" s="2811" t="s">
        <v>571</v>
      </c>
      <c r="C1" s="2811"/>
      <c r="D1" s="2811"/>
      <c r="E1" s="2811"/>
      <c r="F1" s="2811"/>
      <c r="G1" s="2811"/>
      <c r="H1" s="2811"/>
      <c r="I1" s="2811"/>
      <c r="J1" s="2811"/>
      <c r="K1" s="2811"/>
      <c r="L1" s="2811"/>
      <c r="M1" s="2811"/>
      <c r="N1" s="2811"/>
      <c r="O1" s="2811"/>
      <c r="P1" s="2811"/>
      <c r="Q1" s="2811"/>
      <c r="R1" s="2811"/>
      <c r="S1" s="381"/>
      <c r="T1" s="381"/>
      <c r="U1" s="381"/>
      <c r="V1" s="381"/>
      <c r="W1" s="381"/>
      <c r="X1" s="381"/>
      <c r="Y1" s="381"/>
      <c r="Z1" s="381"/>
    </row>
    <row r="2" spans="2:26" ht="12.75" customHeight="1" x14ac:dyDescent="0.25">
      <c r="B2" s="1066"/>
      <c r="C2" s="1066"/>
      <c r="D2" s="1066"/>
      <c r="E2" s="1066"/>
      <c r="F2" s="1066"/>
      <c r="G2" s="1066"/>
      <c r="H2" s="1066"/>
      <c r="I2" s="1066"/>
      <c r="J2" s="1066"/>
      <c r="K2" s="1066"/>
      <c r="L2" s="1065">
        <f t="shared" ref="L2:Q2" si="0">COUNTIF(L6:L38,"/")</f>
        <v>6</v>
      </c>
      <c r="M2" s="1065">
        <f t="shared" si="0"/>
        <v>0</v>
      </c>
      <c r="N2" s="1065">
        <f t="shared" si="0"/>
        <v>0</v>
      </c>
      <c r="O2" s="1065">
        <f t="shared" si="0"/>
        <v>0</v>
      </c>
      <c r="P2" s="1065">
        <f t="shared" si="0"/>
        <v>0</v>
      </c>
      <c r="Q2" s="1065">
        <f t="shared" si="0"/>
        <v>6</v>
      </c>
      <c r="R2" s="1067"/>
      <c r="S2" s="1067"/>
      <c r="T2" s="1068"/>
      <c r="U2" s="1068"/>
      <c r="V2" s="1068"/>
      <c r="W2" s="1068"/>
      <c r="X2" s="1068"/>
      <c r="Y2" s="1066"/>
      <c r="Z2" s="1066"/>
    </row>
    <row r="3" spans="2:26" s="381" customFormat="1" ht="15" customHeight="1" x14ac:dyDescent="0.2">
      <c r="B3" s="2802" t="s">
        <v>19</v>
      </c>
      <c r="C3" s="2802" t="s">
        <v>13</v>
      </c>
      <c r="D3" s="2802" t="s">
        <v>0</v>
      </c>
      <c r="E3" s="2802" t="s">
        <v>12</v>
      </c>
      <c r="F3" s="2802" t="s">
        <v>145</v>
      </c>
      <c r="G3" s="2808" t="s">
        <v>30</v>
      </c>
      <c r="H3" s="2802" t="s">
        <v>572</v>
      </c>
      <c r="I3" s="2802" t="s">
        <v>22</v>
      </c>
      <c r="J3" s="2675" t="s">
        <v>480</v>
      </c>
      <c r="K3" s="2676"/>
      <c r="L3" s="2676"/>
      <c r="M3" s="2677"/>
      <c r="N3" s="1054" t="s">
        <v>7</v>
      </c>
      <c r="O3" s="1055"/>
      <c r="P3" s="1055"/>
      <c r="Q3" s="1054" t="s">
        <v>166</v>
      </c>
      <c r="R3" s="2812" t="s">
        <v>128</v>
      </c>
      <c r="S3" s="2813" t="s">
        <v>570</v>
      </c>
      <c r="T3" s="2816" t="s">
        <v>119</v>
      </c>
      <c r="U3" s="2816" t="s">
        <v>120</v>
      </c>
      <c r="V3" s="2819" t="s">
        <v>125</v>
      </c>
      <c r="W3" s="2805" t="s">
        <v>144</v>
      </c>
      <c r="X3" s="2619" t="s">
        <v>145</v>
      </c>
      <c r="Y3" s="2802" t="s">
        <v>145</v>
      </c>
      <c r="Z3" s="2802" t="s">
        <v>573</v>
      </c>
    </row>
    <row r="4" spans="2:26" s="381" customFormat="1" ht="12.75" customHeight="1" x14ac:dyDescent="0.2">
      <c r="B4" s="2803"/>
      <c r="C4" s="2803"/>
      <c r="D4" s="2803"/>
      <c r="E4" s="2803"/>
      <c r="F4" s="2803"/>
      <c r="G4" s="2809"/>
      <c r="H4" s="2803"/>
      <c r="I4" s="2803"/>
      <c r="J4" s="1056" t="s">
        <v>116</v>
      </c>
      <c r="K4" s="1056" t="s">
        <v>46</v>
      </c>
      <c r="L4" s="1056" t="s">
        <v>77</v>
      </c>
      <c r="M4" s="1056" t="s">
        <v>45</v>
      </c>
      <c r="N4" s="1056" t="s">
        <v>24</v>
      </c>
      <c r="O4" s="1056" t="s">
        <v>25</v>
      </c>
      <c r="P4" s="1056" t="s">
        <v>26</v>
      </c>
      <c r="Q4" s="1057" t="s">
        <v>45</v>
      </c>
      <c r="R4" s="2812"/>
      <c r="S4" s="2814"/>
      <c r="T4" s="2817"/>
      <c r="U4" s="2817"/>
      <c r="V4" s="2820"/>
      <c r="W4" s="2806"/>
      <c r="X4" s="2620"/>
      <c r="Y4" s="2803"/>
      <c r="Z4" s="2803"/>
    </row>
    <row r="5" spans="2:26" s="381" customFormat="1" ht="51.75" customHeight="1" x14ac:dyDescent="0.2">
      <c r="B5" s="2804"/>
      <c r="C5" s="2804"/>
      <c r="D5" s="2804"/>
      <c r="E5" s="2804"/>
      <c r="F5" s="2804"/>
      <c r="G5" s="2810"/>
      <c r="H5" s="2804"/>
      <c r="I5" s="2804"/>
      <c r="J5" s="1058" t="s">
        <v>182</v>
      </c>
      <c r="K5" s="1058" t="s">
        <v>9</v>
      </c>
      <c r="L5" s="1058" t="s">
        <v>180</v>
      </c>
      <c r="M5" s="1058" t="s">
        <v>181</v>
      </c>
      <c r="N5" s="1058" t="s">
        <v>8</v>
      </c>
      <c r="O5" s="1058" t="s">
        <v>9</v>
      </c>
      <c r="P5" s="1058" t="s">
        <v>10</v>
      </c>
      <c r="Q5" s="1059" t="s">
        <v>11</v>
      </c>
      <c r="R5" s="2812"/>
      <c r="S5" s="2815"/>
      <c r="T5" s="2818"/>
      <c r="U5" s="2818"/>
      <c r="V5" s="2821"/>
      <c r="W5" s="2807"/>
      <c r="X5" s="2621"/>
      <c r="Y5" s="2804"/>
      <c r="Z5" s="2804"/>
    </row>
    <row r="6" spans="2:26" ht="30" customHeight="1" x14ac:dyDescent="0.2">
      <c r="B6" s="2799">
        <v>1</v>
      </c>
      <c r="C6" s="382" t="s">
        <v>593</v>
      </c>
      <c r="D6" s="382"/>
      <c r="E6" s="382"/>
      <c r="F6" s="382"/>
      <c r="G6" s="1069"/>
      <c r="H6" s="240"/>
      <c r="I6" s="240"/>
      <c r="J6" s="507"/>
      <c r="K6" s="1031"/>
      <c r="L6" s="240" t="s">
        <v>49</v>
      </c>
      <c r="M6" s="240"/>
      <c r="N6" s="240"/>
      <c r="O6" s="240"/>
      <c r="P6" s="240"/>
      <c r="Q6" s="240" t="s">
        <v>49</v>
      </c>
      <c r="R6" s="365">
        <v>44442</v>
      </c>
      <c r="S6" s="365"/>
      <c r="T6" s="240"/>
      <c r="U6" s="240"/>
      <c r="V6" s="240"/>
      <c r="W6" s="240"/>
      <c r="X6" s="240"/>
      <c r="Y6" s="240"/>
      <c r="Z6" s="367"/>
    </row>
    <row r="7" spans="2:26" ht="64.5" customHeight="1" x14ac:dyDescent="0.2">
      <c r="B7" s="2801"/>
      <c r="C7" s="240" t="s">
        <v>599</v>
      </c>
      <c r="D7" s="240"/>
      <c r="E7" s="240"/>
      <c r="F7" s="240"/>
      <c r="G7" s="1069">
        <v>125000</v>
      </c>
      <c r="H7" s="240" t="s">
        <v>97</v>
      </c>
      <c r="I7" s="240" t="s">
        <v>97</v>
      </c>
      <c r="J7" s="404"/>
      <c r="K7" s="1070"/>
      <c r="L7" s="1071"/>
      <c r="M7" s="404"/>
      <c r="N7" s="404"/>
      <c r="O7" s="482"/>
      <c r="P7" s="404"/>
      <c r="Q7" s="482"/>
      <c r="R7" s="488"/>
      <c r="S7" s="488"/>
      <c r="T7" s="482"/>
      <c r="U7" s="482"/>
      <c r="V7" s="1072"/>
      <c r="W7" s="1073"/>
      <c r="X7" s="1073"/>
      <c r="Y7" s="240" t="s">
        <v>574</v>
      </c>
      <c r="Z7" s="367"/>
    </row>
    <row r="8" spans="2:26" ht="15.75" customHeight="1" x14ac:dyDescent="0.2">
      <c r="B8" s="2801"/>
      <c r="C8" s="240" t="s">
        <v>600</v>
      </c>
      <c r="D8" s="240"/>
      <c r="E8" s="240"/>
      <c r="F8" s="240"/>
      <c r="G8" s="1069">
        <v>100000</v>
      </c>
      <c r="H8" s="240" t="s">
        <v>97</v>
      </c>
      <c r="I8" s="240" t="s">
        <v>97</v>
      </c>
      <c r="J8" s="1071"/>
      <c r="K8" s="482"/>
      <c r="L8" s="1071"/>
      <c r="M8" s="404"/>
      <c r="N8" s="404"/>
      <c r="O8" s="482"/>
      <c r="P8" s="404"/>
      <c r="Q8" s="482"/>
      <c r="R8" s="488"/>
      <c r="S8" s="488"/>
      <c r="T8" s="482"/>
      <c r="U8" s="482"/>
      <c r="V8" s="1074"/>
      <c r="W8" s="1006"/>
      <c r="X8" s="1075"/>
      <c r="Y8" s="240"/>
      <c r="Z8" s="367"/>
    </row>
    <row r="9" spans="2:26" ht="18" customHeight="1" x14ac:dyDescent="0.2">
      <c r="B9" s="2801"/>
      <c r="C9" s="240" t="s">
        <v>601</v>
      </c>
      <c r="D9" s="240"/>
      <c r="E9" s="240"/>
      <c r="F9" s="240"/>
      <c r="G9" s="1069">
        <v>100000</v>
      </c>
      <c r="H9" s="240" t="s">
        <v>97</v>
      </c>
      <c r="I9" s="240" t="s">
        <v>97</v>
      </c>
      <c r="J9" s="1076"/>
      <c r="K9" s="1077"/>
      <c r="L9" s="1071"/>
      <c r="M9" s="404"/>
      <c r="N9" s="404"/>
      <c r="O9" s="482"/>
      <c r="P9" s="404"/>
      <c r="Q9" s="482"/>
      <c r="R9" s="488"/>
      <c r="S9" s="488"/>
      <c r="T9" s="482"/>
      <c r="U9" s="482"/>
      <c r="V9" s="1074"/>
      <c r="W9" s="1006"/>
      <c r="X9" s="1075"/>
      <c r="Y9" s="240"/>
      <c r="Z9" s="367"/>
    </row>
    <row r="10" spans="2:26" ht="15.75" customHeight="1" x14ac:dyDescent="0.2">
      <c r="B10" s="2801"/>
      <c r="C10" s="240" t="s">
        <v>602</v>
      </c>
      <c r="D10" s="240"/>
      <c r="E10" s="240"/>
      <c r="F10" s="240"/>
      <c r="G10" s="1069">
        <v>64820</v>
      </c>
      <c r="H10" s="240" t="s">
        <v>97</v>
      </c>
      <c r="I10" s="240" t="s">
        <v>97</v>
      </c>
      <c r="J10" s="1078"/>
      <c r="L10" s="1071"/>
      <c r="M10" s="404"/>
      <c r="N10" s="404"/>
      <c r="O10" s="482"/>
      <c r="P10" s="404"/>
      <c r="Q10" s="482"/>
      <c r="R10" s="488"/>
      <c r="S10" s="488"/>
      <c r="T10" s="482"/>
      <c r="U10" s="482"/>
      <c r="V10" s="1074"/>
      <c r="W10" s="1006"/>
      <c r="X10" s="1075"/>
      <c r="Y10" s="240"/>
      <c r="Z10" s="367"/>
    </row>
    <row r="11" spans="2:26" ht="17.25" customHeight="1" x14ac:dyDescent="0.2">
      <c r="B11" s="2801"/>
      <c r="C11" s="240" t="s">
        <v>603</v>
      </c>
      <c r="D11" s="240"/>
      <c r="E11" s="240"/>
      <c r="F11" s="240"/>
      <c r="G11" s="1069">
        <v>70000</v>
      </c>
      <c r="H11" s="240" t="s">
        <v>97</v>
      </c>
      <c r="I11" s="240" t="s">
        <v>97</v>
      </c>
      <c r="J11" s="1078"/>
      <c r="L11" s="1071"/>
      <c r="M11" s="404"/>
      <c r="N11" s="404"/>
      <c r="O11" s="482"/>
      <c r="P11" s="404"/>
      <c r="Q11" s="482"/>
      <c r="R11" s="488"/>
      <c r="S11" s="488"/>
      <c r="T11" s="482"/>
      <c r="U11" s="482"/>
      <c r="V11" s="1074"/>
      <c r="W11" s="1006"/>
      <c r="X11" s="1075"/>
      <c r="Y11" s="240"/>
      <c r="Z11" s="367"/>
    </row>
    <row r="12" spans="2:26" ht="15.75" x14ac:dyDescent="0.2">
      <c r="B12" s="2801"/>
      <c r="C12" s="240" t="s">
        <v>604</v>
      </c>
      <c r="D12" s="240"/>
      <c r="E12" s="240"/>
      <c r="F12" s="240"/>
      <c r="G12" s="1069">
        <v>200000</v>
      </c>
      <c r="H12" s="240" t="s">
        <v>97</v>
      </c>
      <c r="I12" s="240" t="s">
        <v>97</v>
      </c>
      <c r="J12" s="1078"/>
      <c r="L12" s="1071"/>
      <c r="M12" s="404"/>
      <c r="N12" s="404"/>
      <c r="O12" s="482"/>
      <c r="P12" s="404"/>
      <c r="Q12" s="482"/>
      <c r="R12" s="488"/>
      <c r="S12" s="488"/>
      <c r="T12" s="482"/>
      <c r="U12" s="482"/>
      <c r="V12" s="1074"/>
      <c r="W12" s="1006"/>
      <c r="X12" s="1075"/>
      <c r="Y12" s="240"/>
      <c r="Z12" s="367"/>
    </row>
    <row r="13" spans="2:26" ht="31.5" x14ac:dyDescent="0.2">
      <c r="B13" s="2801"/>
      <c r="C13" s="240" t="s">
        <v>605</v>
      </c>
      <c r="D13" s="240"/>
      <c r="E13" s="240"/>
      <c r="F13" s="240"/>
      <c r="G13" s="1069">
        <v>480000</v>
      </c>
      <c r="H13" s="240" t="s">
        <v>97</v>
      </c>
      <c r="I13" s="240" t="s">
        <v>97</v>
      </c>
      <c r="J13" s="1078"/>
      <c r="L13" s="1071"/>
      <c r="M13" s="404"/>
      <c r="N13" s="404"/>
      <c r="O13" s="482"/>
      <c r="P13" s="404"/>
      <c r="Q13" s="482"/>
      <c r="R13" s="488"/>
      <c r="S13" s="488"/>
      <c r="T13" s="482"/>
      <c r="U13" s="482"/>
      <c r="V13" s="1074"/>
      <c r="W13" s="1006"/>
      <c r="X13" s="1075"/>
      <c r="Y13" s="240"/>
      <c r="Z13" s="367"/>
    </row>
    <row r="14" spans="2:26" ht="16.5" customHeight="1" x14ac:dyDescent="0.2">
      <c r="B14" s="2800"/>
      <c r="C14" s="240" t="s">
        <v>606</v>
      </c>
      <c r="D14" s="240"/>
      <c r="E14" s="240"/>
      <c r="F14" s="240"/>
      <c r="G14" s="1069">
        <v>300000</v>
      </c>
      <c r="H14" s="240" t="s">
        <v>97</v>
      </c>
      <c r="I14" s="240" t="s">
        <v>97</v>
      </c>
      <c r="L14" s="1071"/>
      <c r="M14" s="404"/>
      <c r="N14" s="404"/>
      <c r="O14" s="482"/>
      <c r="P14" s="404"/>
      <c r="Q14" s="482"/>
      <c r="R14" s="488"/>
      <c r="S14" s="488"/>
      <c r="T14" s="482"/>
      <c r="U14" s="482"/>
      <c r="V14" s="1074"/>
      <c r="W14" s="1006"/>
      <c r="X14" s="1075"/>
      <c r="Y14" s="240"/>
      <c r="Z14" s="367"/>
    </row>
    <row r="15" spans="2:26" ht="32.25" customHeight="1" x14ac:dyDescent="0.2">
      <c r="B15" s="2799">
        <v>2</v>
      </c>
      <c r="C15" s="382" t="s">
        <v>594</v>
      </c>
      <c r="D15" s="382"/>
      <c r="E15" s="382"/>
      <c r="F15" s="382"/>
      <c r="G15" s="1069"/>
      <c r="H15" s="240"/>
      <c r="I15" s="240"/>
      <c r="L15" s="1071" t="s">
        <v>49</v>
      </c>
      <c r="M15" s="404"/>
      <c r="N15" s="404"/>
      <c r="O15" s="482"/>
      <c r="P15" s="404"/>
      <c r="Q15" s="482" t="s">
        <v>49</v>
      </c>
      <c r="R15" s="488">
        <v>44442</v>
      </c>
      <c r="S15" s="488"/>
      <c r="T15" s="482"/>
      <c r="U15" s="482"/>
      <c r="V15" s="1074"/>
      <c r="W15" s="1006"/>
      <c r="X15" s="1075"/>
      <c r="Y15" s="240" t="s">
        <v>575</v>
      </c>
      <c r="Z15" s="367"/>
    </row>
    <row r="16" spans="2:26" ht="33" customHeight="1" x14ac:dyDescent="0.2">
      <c r="B16" s="2801"/>
      <c r="C16" s="240" t="s">
        <v>607</v>
      </c>
      <c r="D16" s="240"/>
      <c r="E16" s="240"/>
      <c r="F16" s="240"/>
      <c r="G16" s="1069">
        <v>120000</v>
      </c>
      <c r="H16" s="240" t="s">
        <v>97</v>
      </c>
      <c r="I16" s="240" t="s">
        <v>97</v>
      </c>
      <c r="L16" s="1071"/>
      <c r="M16" s="404"/>
      <c r="N16" s="404"/>
      <c r="O16" s="482"/>
      <c r="P16" s="404"/>
      <c r="Q16" s="482"/>
      <c r="R16" s="488"/>
      <c r="S16" s="488"/>
      <c r="T16" s="482"/>
      <c r="U16" s="482"/>
      <c r="V16" s="1074"/>
      <c r="W16" s="1006"/>
      <c r="X16" s="1075"/>
      <c r="Y16" s="240"/>
      <c r="Z16" s="367"/>
    </row>
    <row r="17" spans="2:26" ht="15.75" customHeight="1" x14ac:dyDescent="0.2">
      <c r="B17" s="2801"/>
      <c r="C17" s="240" t="s">
        <v>608</v>
      </c>
      <c r="D17" s="240"/>
      <c r="E17" s="240"/>
      <c r="F17" s="240"/>
      <c r="G17" s="1069">
        <v>100000</v>
      </c>
      <c r="H17" s="240" t="s">
        <v>97</v>
      </c>
      <c r="I17" s="240" t="s">
        <v>97</v>
      </c>
      <c r="L17" s="1071"/>
      <c r="M17" s="404"/>
      <c r="N17" s="404"/>
      <c r="O17" s="482"/>
      <c r="P17" s="404"/>
      <c r="Q17" s="482"/>
      <c r="R17" s="488"/>
      <c r="S17" s="488"/>
      <c r="T17" s="482"/>
      <c r="U17" s="482"/>
      <c r="V17" s="1074"/>
      <c r="W17" s="1006"/>
      <c r="X17" s="1075"/>
      <c r="Y17" s="240"/>
      <c r="Z17" s="367"/>
    </row>
    <row r="18" spans="2:26" ht="17.25" customHeight="1" x14ac:dyDescent="0.2">
      <c r="B18" s="2801"/>
      <c r="C18" s="240" t="s">
        <v>609</v>
      </c>
      <c r="D18" s="240"/>
      <c r="E18" s="240"/>
      <c r="F18" s="240"/>
      <c r="G18" s="1069">
        <v>120000</v>
      </c>
      <c r="H18" s="240" t="s">
        <v>97</v>
      </c>
      <c r="I18" s="240" t="s">
        <v>97</v>
      </c>
      <c r="L18" s="1071"/>
      <c r="M18" s="404"/>
      <c r="N18" s="404"/>
      <c r="O18" s="482"/>
      <c r="P18" s="404"/>
      <c r="Q18" s="482"/>
      <c r="R18" s="488"/>
      <c r="S18" s="488"/>
      <c r="T18" s="482"/>
      <c r="U18" s="482"/>
      <c r="V18" s="1074"/>
      <c r="W18" s="1006"/>
      <c r="X18" s="1075"/>
      <c r="Y18" s="240"/>
      <c r="Z18" s="367"/>
    </row>
    <row r="19" spans="2:26" ht="29.25" customHeight="1" x14ac:dyDescent="0.2">
      <c r="B19" s="2800"/>
      <c r="C19" s="240" t="s">
        <v>610</v>
      </c>
      <c r="D19" s="240"/>
      <c r="E19" s="240"/>
      <c r="F19" s="240"/>
      <c r="G19" s="1069">
        <v>50000</v>
      </c>
      <c r="H19" s="240" t="s">
        <v>97</v>
      </c>
      <c r="I19" s="240" t="s">
        <v>97</v>
      </c>
      <c r="L19" s="1071"/>
      <c r="M19" s="404"/>
      <c r="N19" s="404"/>
      <c r="O19" s="482"/>
      <c r="P19" s="404"/>
      <c r="Q19" s="482"/>
      <c r="R19" s="488"/>
      <c r="S19" s="488"/>
      <c r="T19" s="482"/>
      <c r="U19" s="482"/>
      <c r="V19" s="1074"/>
      <c r="W19" s="1006"/>
      <c r="X19" s="1075"/>
      <c r="Y19" s="240"/>
      <c r="Z19" s="367"/>
    </row>
    <row r="20" spans="2:26" ht="18" customHeight="1" x14ac:dyDescent="0.2">
      <c r="B20" s="2799">
        <v>3</v>
      </c>
      <c r="C20" s="382" t="s">
        <v>595</v>
      </c>
      <c r="D20" s="382"/>
      <c r="E20" s="382"/>
      <c r="F20" s="382"/>
      <c r="G20" s="1069"/>
      <c r="H20" s="240"/>
      <c r="I20" s="240"/>
      <c r="L20" s="1071" t="s">
        <v>49</v>
      </c>
      <c r="M20" s="404"/>
      <c r="N20" s="404"/>
      <c r="O20" s="482"/>
      <c r="P20" s="404"/>
      <c r="Q20" s="482" t="s">
        <v>49</v>
      </c>
      <c r="R20" s="488"/>
      <c r="S20" s="488"/>
      <c r="T20" s="482"/>
      <c r="U20" s="482"/>
      <c r="V20" s="1074"/>
      <c r="W20" s="1006"/>
      <c r="X20" s="1075"/>
      <c r="Y20" s="240"/>
      <c r="Z20" s="367"/>
    </row>
    <row r="21" spans="2:26" ht="30" customHeight="1" x14ac:dyDescent="0.2">
      <c r="B21" s="2801"/>
      <c r="C21" s="240" t="s">
        <v>611</v>
      </c>
      <c r="D21" s="240"/>
      <c r="E21" s="240"/>
      <c r="F21" s="240"/>
      <c r="G21" s="1069">
        <v>75000</v>
      </c>
      <c r="H21" s="240" t="s">
        <v>97</v>
      </c>
      <c r="I21" s="240" t="s">
        <v>97</v>
      </c>
      <c r="L21" s="1071"/>
      <c r="M21" s="404"/>
      <c r="N21" s="404"/>
      <c r="O21" s="482"/>
      <c r="P21" s="404"/>
      <c r="Q21" s="482"/>
      <c r="R21" s="488"/>
      <c r="S21" s="488"/>
      <c r="T21" s="482"/>
      <c r="U21" s="482"/>
      <c r="V21" s="1074"/>
      <c r="W21" s="1006"/>
      <c r="X21" s="1075"/>
      <c r="Y21" s="240"/>
      <c r="Z21" s="367"/>
    </row>
    <row r="22" spans="2:26" ht="15.75" customHeight="1" x14ac:dyDescent="0.2">
      <c r="B22" s="2801"/>
      <c r="C22" s="240" t="s">
        <v>612</v>
      </c>
      <c r="D22" s="240"/>
      <c r="E22" s="240"/>
      <c r="F22" s="240"/>
      <c r="G22" s="1069">
        <v>200000</v>
      </c>
      <c r="H22" s="240" t="s">
        <v>97</v>
      </c>
      <c r="I22" s="240" t="s">
        <v>97</v>
      </c>
      <c r="L22" s="1071"/>
      <c r="M22" s="404"/>
      <c r="N22" s="404"/>
      <c r="O22" s="482"/>
      <c r="P22" s="404"/>
      <c r="Q22" s="482"/>
      <c r="R22" s="488"/>
      <c r="S22" s="488"/>
      <c r="T22" s="482"/>
      <c r="U22" s="482"/>
      <c r="V22" s="1074"/>
      <c r="W22" s="1006"/>
      <c r="X22" s="1075"/>
      <c r="Y22" s="482"/>
      <c r="Z22" s="1079"/>
    </row>
    <row r="23" spans="2:26" ht="13.5" customHeight="1" x14ac:dyDescent="0.2">
      <c r="B23" s="2800"/>
      <c r="C23" s="240" t="s">
        <v>613</v>
      </c>
      <c r="D23" s="240"/>
      <c r="E23" s="240"/>
      <c r="F23" s="240"/>
      <c r="G23" s="1069">
        <v>40000</v>
      </c>
      <c r="H23" s="240" t="s">
        <v>97</v>
      </c>
      <c r="I23" s="240" t="s">
        <v>97</v>
      </c>
      <c r="L23" s="1071"/>
      <c r="M23" s="404"/>
      <c r="N23" s="404"/>
      <c r="O23" s="482"/>
      <c r="P23" s="404"/>
      <c r="Q23" s="482"/>
      <c r="R23" s="488"/>
      <c r="S23" s="488"/>
      <c r="T23" s="482"/>
      <c r="U23" s="482"/>
      <c r="V23" s="1074"/>
      <c r="W23" s="1006"/>
      <c r="X23" s="1075"/>
      <c r="Y23" s="240"/>
      <c r="Z23" s="367"/>
    </row>
    <row r="24" spans="2:26" ht="30.75" customHeight="1" x14ac:dyDescent="0.2">
      <c r="B24" s="2799">
        <v>4</v>
      </c>
      <c r="C24" s="382" t="s">
        <v>596</v>
      </c>
      <c r="D24" s="382"/>
      <c r="E24" s="382"/>
      <c r="F24" s="382"/>
      <c r="G24" s="1069"/>
      <c r="H24" s="240"/>
      <c r="I24" s="240"/>
      <c r="L24" s="1071" t="s">
        <v>49</v>
      </c>
      <c r="M24" s="404"/>
      <c r="N24" s="404"/>
      <c r="O24" s="482"/>
      <c r="P24" s="404"/>
      <c r="Q24" s="482" t="s">
        <v>49</v>
      </c>
      <c r="R24" s="488">
        <v>44442</v>
      </c>
      <c r="S24" s="488"/>
      <c r="T24" s="482"/>
      <c r="U24" s="482"/>
      <c r="V24" s="1074"/>
      <c r="W24" s="1006"/>
      <c r="X24" s="1075"/>
      <c r="Y24" s="240" t="s">
        <v>576</v>
      </c>
      <c r="Z24" s="367"/>
    </row>
    <row r="25" spans="2:26" ht="18" customHeight="1" x14ac:dyDescent="0.2">
      <c r="B25" s="2801"/>
      <c r="C25" s="240" t="s">
        <v>614</v>
      </c>
      <c r="D25" s="240"/>
      <c r="E25" s="240"/>
      <c r="F25" s="240"/>
      <c r="G25" s="1069">
        <v>100000</v>
      </c>
      <c r="H25" s="240" t="s">
        <v>97</v>
      </c>
      <c r="I25" s="240" t="s">
        <v>97</v>
      </c>
      <c r="L25" s="1071"/>
      <c r="M25" s="404"/>
      <c r="N25" s="404"/>
      <c r="O25" s="482"/>
      <c r="P25" s="404"/>
      <c r="Q25" s="482"/>
      <c r="R25" s="488"/>
      <c r="S25" s="488"/>
      <c r="T25" s="482"/>
      <c r="U25" s="482"/>
      <c r="V25" s="1074"/>
      <c r="W25" s="1006"/>
      <c r="X25" s="1075"/>
      <c r="Y25" s="240"/>
      <c r="Z25" s="367"/>
    </row>
    <row r="26" spans="2:26" ht="13.5" customHeight="1" x14ac:dyDescent="0.2">
      <c r="B26" s="2801"/>
      <c r="C26" s="240" t="s">
        <v>615</v>
      </c>
      <c r="D26" s="240"/>
      <c r="E26" s="240"/>
      <c r="F26" s="240"/>
      <c r="G26" s="1069">
        <v>70000</v>
      </c>
      <c r="H26" s="240" t="s">
        <v>97</v>
      </c>
      <c r="I26" s="240" t="s">
        <v>97</v>
      </c>
      <c r="L26" s="1071"/>
      <c r="M26" s="404"/>
      <c r="N26" s="404"/>
      <c r="O26" s="482"/>
      <c r="P26" s="404"/>
      <c r="Q26" s="482"/>
      <c r="R26" s="488"/>
      <c r="S26" s="488"/>
      <c r="T26" s="482"/>
      <c r="U26" s="482"/>
      <c r="V26" s="1074"/>
      <c r="W26" s="1006"/>
      <c r="X26" s="1075"/>
      <c r="Y26" s="240"/>
      <c r="Z26" s="367"/>
    </row>
    <row r="27" spans="2:26" ht="18" customHeight="1" x14ac:dyDescent="0.2">
      <c r="B27" s="2801"/>
      <c r="C27" s="240" t="s">
        <v>616</v>
      </c>
      <c r="D27" s="240"/>
      <c r="E27" s="240"/>
      <c r="F27" s="240"/>
      <c r="G27" s="1069">
        <v>150000</v>
      </c>
      <c r="H27" s="240" t="s">
        <v>97</v>
      </c>
      <c r="I27" s="240" t="s">
        <v>97</v>
      </c>
      <c r="L27" s="1071"/>
      <c r="M27" s="404"/>
      <c r="N27" s="404"/>
      <c r="O27" s="482"/>
      <c r="P27" s="404"/>
      <c r="Q27" s="482"/>
      <c r="R27" s="488"/>
      <c r="S27" s="488"/>
      <c r="T27" s="482"/>
      <c r="U27" s="482"/>
      <c r="V27" s="1074"/>
      <c r="W27" s="1006"/>
      <c r="X27" s="1075"/>
      <c r="Y27" s="240"/>
      <c r="Z27" s="367"/>
    </row>
    <row r="28" spans="2:26" ht="20.25" customHeight="1" x14ac:dyDescent="0.2">
      <c r="B28" s="2801"/>
      <c r="C28" s="240" t="s">
        <v>624</v>
      </c>
      <c r="D28" s="240"/>
      <c r="E28" s="240"/>
      <c r="F28" s="240"/>
      <c r="G28" s="1069">
        <v>40000</v>
      </c>
      <c r="H28" s="240" t="s">
        <v>97</v>
      </c>
      <c r="I28" s="240" t="s">
        <v>97</v>
      </c>
      <c r="L28" s="1071"/>
      <c r="M28" s="404"/>
      <c r="N28" s="404"/>
      <c r="O28" s="482"/>
      <c r="P28" s="404"/>
      <c r="Q28" s="482"/>
      <c r="R28" s="488"/>
      <c r="S28" s="488"/>
      <c r="T28" s="482"/>
      <c r="U28" s="482"/>
      <c r="V28" s="1074"/>
      <c r="W28" s="1006"/>
      <c r="X28" s="1075"/>
      <c r="Y28" s="240"/>
      <c r="Z28" s="367"/>
    </row>
    <row r="29" spans="2:26" ht="31.5" x14ac:dyDescent="0.2">
      <c r="B29" s="2801"/>
      <c r="C29" s="240" t="s">
        <v>617</v>
      </c>
      <c r="D29" s="240"/>
      <c r="E29" s="240"/>
      <c r="F29" s="240"/>
      <c r="G29" s="1069">
        <v>100000</v>
      </c>
      <c r="H29" s="240" t="s">
        <v>97</v>
      </c>
      <c r="I29" s="240" t="s">
        <v>97</v>
      </c>
      <c r="L29" s="1071"/>
      <c r="M29" s="404"/>
      <c r="N29" s="404"/>
      <c r="O29" s="482"/>
      <c r="P29" s="404"/>
      <c r="Q29" s="482"/>
      <c r="R29" s="488"/>
      <c r="S29" s="488"/>
      <c r="T29" s="482"/>
      <c r="U29" s="482"/>
      <c r="V29" s="1074"/>
      <c r="W29" s="1006"/>
      <c r="X29" s="1075"/>
      <c r="Y29" s="240"/>
      <c r="Z29" s="367"/>
    </row>
    <row r="30" spans="2:26" ht="15.75" x14ac:dyDescent="0.2">
      <c r="B30" s="2801"/>
      <c r="C30" s="240" t="s">
        <v>618</v>
      </c>
      <c r="D30" s="240"/>
      <c r="E30" s="240"/>
      <c r="F30" s="240"/>
      <c r="G30" s="1069">
        <v>30000</v>
      </c>
      <c r="H30" s="240" t="s">
        <v>97</v>
      </c>
      <c r="I30" s="240" t="s">
        <v>97</v>
      </c>
      <c r="L30" s="1071"/>
      <c r="M30" s="404"/>
      <c r="N30" s="404"/>
      <c r="O30" s="482"/>
      <c r="P30" s="404"/>
      <c r="Q30" s="482"/>
      <c r="R30" s="488"/>
      <c r="S30" s="488"/>
      <c r="T30" s="482"/>
      <c r="U30" s="482"/>
      <c r="V30" s="1074"/>
      <c r="W30" s="1006"/>
      <c r="X30" s="1075"/>
      <c r="Y30" s="240"/>
      <c r="Z30" s="1080"/>
    </row>
    <row r="31" spans="2:26" ht="15.75" x14ac:dyDescent="0.2">
      <c r="B31" s="2801"/>
      <c r="C31" s="240" t="s">
        <v>619</v>
      </c>
      <c r="D31" s="240"/>
      <c r="E31" s="240"/>
      <c r="F31" s="240"/>
      <c r="G31" s="1069">
        <v>5000</v>
      </c>
      <c r="H31" s="240" t="s">
        <v>97</v>
      </c>
      <c r="I31" s="240" t="s">
        <v>97</v>
      </c>
      <c r="L31" s="1071"/>
      <c r="M31" s="404"/>
      <c r="N31" s="404"/>
      <c r="O31" s="482"/>
      <c r="P31" s="404"/>
      <c r="Q31" s="482"/>
      <c r="R31" s="488"/>
      <c r="S31" s="488"/>
      <c r="T31" s="482"/>
      <c r="U31" s="482"/>
      <c r="V31" s="1074"/>
      <c r="W31" s="1006"/>
      <c r="X31" s="1075"/>
      <c r="Y31" s="240"/>
      <c r="Z31" s="367"/>
    </row>
    <row r="32" spans="2:26" ht="14.25" customHeight="1" x14ac:dyDescent="0.2">
      <c r="B32" s="2800"/>
      <c r="C32" s="240" t="s">
        <v>620</v>
      </c>
      <c r="D32" s="240"/>
      <c r="E32" s="240"/>
      <c r="F32" s="240"/>
      <c r="G32" s="1069">
        <v>150000</v>
      </c>
      <c r="H32" s="240" t="s">
        <v>97</v>
      </c>
      <c r="I32" s="240" t="s">
        <v>97</v>
      </c>
      <c r="L32" s="1071"/>
      <c r="M32" s="404"/>
      <c r="N32" s="404"/>
      <c r="O32" s="482"/>
      <c r="P32" s="404"/>
      <c r="Q32" s="482"/>
      <c r="R32" s="488"/>
      <c r="S32" s="488"/>
      <c r="T32" s="482"/>
      <c r="U32" s="482"/>
      <c r="V32" s="1074"/>
      <c r="W32" s="1006"/>
      <c r="X32" s="1075"/>
      <c r="Y32" s="240"/>
      <c r="Z32" s="367"/>
    </row>
    <row r="33" spans="2:26" ht="15" customHeight="1" x14ac:dyDescent="0.2">
      <c r="B33" s="2799">
        <v>5</v>
      </c>
      <c r="C33" s="382" t="s">
        <v>597</v>
      </c>
      <c r="D33" s="382"/>
      <c r="E33" s="382"/>
      <c r="F33" s="382"/>
      <c r="G33" s="1069"/>
      <c r="H33" s="240"/>
      <c r="I33" s="240"/>
      <c r="L33" s="1071" t="s">
        <v>49</v>
      </c>
      <c r="M33" s="404"/>
      <c r="N33" s="404"/>
      <c r="O33" s="482"/>
      <c r="P33" s="404"/>
      <c r="Q33" s="482" t="s">
        <v>49</v>
      </c>
      <c r="R33" s="488">
        <v>44442</v>
      </c>
      <c r="S33" s="488"/>
      <c r="T33" s="482"/>
      <c r="U33" s="482"/>
      <c r="V33" s="1074"/>
      <c r="W33" s="1006"/>
      <c r="X33" s="1075"/>
      <c r="Y33" s="240" t="s">
        <v>577</v>
      </c>
      <c r="Z33" s="367"/>
    </row>
    <row r="34" spans="2:26" ht="15.75" x14ac:dyDescent="0.2">
      <c r="B34" s="2801"/>
      <c r="C34" s="240" t="s">
        <v>621</v>
      </c>
      <c r="D34" s="240"/>
      <c r="E34" s="240"/>
      <c r="F34" s="240"/>
      <c r="G34" s="1069">
        <v>100000</v>
      </c>
      <c r="H34" s="240" t="s">
        <v>97</v>
      </c>
      <c r="I34" s="240" t="s">
        <v>97</v>
      </c>
      <c r="L34" s="1071"/>
      <c r="M34" s="404"/>
      <c r="N34" s="404"/>
      <c r="O34" s="482"/>
      <c r="P34" s="404"/>
      <c r="Q34" s="482"/>
      <c r="R34" s="488"/>
      <c r="S34" s="488"/>
      <c r="T34" s="482"/>
      <c r="U34" s="482"/>
      <c r="V34" s="1074"/>
      <c r="W34" s="1006"/>
      <c r="X34" s="1075"/>
      <c r="Y34" s="240"/>
      <c r="Z34" s="367"/>
    </row>
    <row r="35" spans="2:26" ht="32.25" customHeight="1" x14ac:dyDescent="0.2">
      <c r="B35" s="2800"/>
      <c r="C35" s="240" t="s">
        <v>622</v>
      </c>
      <c r="D35" s="240"/>
      <c r="E35" s="240"/>
      <c r="F35" s="240"/>
      <c r="G35" s="1069">
        <v>150000</v>
      </c>
      <c r="H35" s="240" t="s">
        <v>97</v>
      </c>
      <c r="I35" s="240" t="s">
        <v>97</v>
      </c>
      <c r="L35" s="1071"/>
      <c r="M35" s="404"/>
      <c r="N35" s="404"/>
      <c r="O35" s="482"/>
      <c r="P35" s="404"/>
      <c r="Q35" s="482"/>
      <c r="R35" s="488"/>
      <c r="S35" s="488"/>
      <c r="T35" s="482"/>
      <c r="U35" s="482"/>
      <c r="V35" s="1074"/>
      <c r="W35" s="1006"/>
      <c r="X35" s="1075"/>
      <c r="Y35" s="240"/>
      <c r="Z35" s="367"/>
    </row>
    <row r="36" spans="2:26" ht="16.5" customHeight="1" x14ac:dyDescent="0.2">
      <c r="B36" s="2799">
        <v>6</v>
      </c>
      <c r="C36" s="382" t="s">
        <v>598</v>
      </c>
      <c r="D36" s="382"/>
      <c r="E36" s="382"/>
      <c r="F36" s="382"/>
      <c r="G36" s="1069"/>
      <c r="H36" s="240"/>
      <c r="I36" s="240"/>
      <c r="L36" s="1071" t="s">
        <v>49</v>
      </c>
      <c r="M36" s="404"/>
      <c r="N36" s="404"/>
      <c r="O36" s="482"/>
      <c r="P36" s="404"/>
      <c r="Q36" s="482" t="s">
        <v>49</v>
      </c>
      <c r="R36" s="488">
        <v>44442</v>
      </c>
      <c r="S36" s="488"/>
      <c r="T36" s="482"/>
      <c r="U36" s="482"/>
      <c r="V36" s="1074"/>
      <c r="W36" s="1006"/>
      <c r="X36" s="1075"/>
      <c r="Y36" s="240" t="s">
        <v>578</v>
      </c>
      <c r="Z36" s="367"/>
    </row>
    <row r="37" spans="2:26" ht="17.25" customHeight="1" x14ac:dyDescent="0.2">
      <c r="B37" s="2800"/>
      <c r="C37" s="240" t="s">
        <v>623</v>
      </c>
      <c r="D37" s="240"/>
      <c r="E37" s="240"/>
      <c r="F37" s="240"/>
      <c r="G37" s="1069">
        <v>85000</v>
      </c>
      <c r="H37" s="240" t="s">
        <v>97</v>
      </c>
      <c r="I37" s="240" t="s">
        <v>97</v>
      </c>
      <c r="L37" s="1071"/>
      <c r="M37" s="404"/>
      <c r="N37" s="404"/>
      <c r="O37" s="482"/>
      <c r="P37" s="404"/>
      <c r="Q37" s="482"/>
      <c r="R37" s="488"/>
      <c r="S37" s="488"/>
      <c r="T37" s="482"/>
      <c r="U37" s="482"/>
      <c r="V37" s="1074"/>
      <c r="W37" s="1006"/>
      <c r="X37" s="1075"/>
      <c r="Y37" s="240"/>
      <c r="Z37" s="367"/>
    </row>
    <row r="38" spans="2:26" ht="13.5" customHeight="1" x14ac:dyDescent="0.25">
      <c r="B38" s="1092"/>
      <c r="C38" s="1090" t="s">
        <v>35</v>
      </c>
      <c r="D38" s="1090"/>
      <c r="E38" s="1090"/>
      <c r="F38" s="1090"/>
      <c r="G38" s="1091">
        <f>SUM(G6:G37)</f>
        <v>3124820</v>
      </c>
      <c r="H38" s="1089"/>
      <c r="I38" s="1089"/>
      <c r="J38" s="1093"/>
      <c r="K38" s="1093"/>
      <c r="L38" s="1094"/>
      <c r="M38" s="1095"/>
      <c r="N38" s="1095"/>
      <c r="O38" s="1096"/>
      <c r="P38" s="1095"/>
      <c r="Q38" s="1096"/>
      <c r="R38" s="488"/>
      <c r="S38" s="488"/>
      <c r="T38" s="482"/>
      <c r="U38" s="482"/>
      <c r="V38" s="1074"/>
      <c r="W38" s="1006"/>
      <c r="X38" s="1075"/>
      <c r="Y38" s="240"/>
      <c r="Z38" s="367"/>
    </row>
    <row r="39" spans="2:26" ht="6" customHeight="1" x14ac:dyDescent="0.25">
      <c r="C39" s="381"/>
      <c r="D39" s="1082"/>
      <c r="E39" s="1082"/>
      <c r="F39" s="1082"/>
    </row>
    <row r="40" spans="2:26" ht="15" customHeight="1" x14ac:dyDescent="0.25">
      <c r="C40" s="1086" t="s">
        <v>580</v>
      </c>
      <c r="D40" s="1086"/>
      <c r="E40" s="1086"/>
      <c r="F40" s="1086"/>
      <c r="G40" s="1087" t="s">
        <v>78</v>
      </c>
      <c r="H40" s="1088" t="s">
        <v>579</v>
      </c>
      <c r="I40" s="1086" t="s">
        <v>93</v>
      </c>
    </row>
    <row r="41" spans="2:26" ht="12" customHeight="1" x14ac:dyDescent="0.25">
      <c r="C41" s="1086" t="s">
        <v>35</v>
      </c>
      <c r="D41" s="1089"/>
      <c r="E41" s="1089"/>
      <c r="F41" s="1089"/>
      <c r="G41" s="1090">
        <v>6</v>
      </c>
      <c r="H41" s="1090">
        <v>26</v>
      </c>
      <c r="I41" s="1091">
        <f>+G38</f>
        <v>3124820</v>
      </c>
    </row>
    <row r="42" spans="2:26" ht="17.25" customHeight="1" x14ac:dyDescent="0.25"/>
    <row r="43" spans="2:26" ht="17.25" customHeight="1" x14ac:dyDescent="0.25"/>
  </sheetData>
  <mergeCells count="25">
    <mergeCell ref="B1:R1"/>
    <mergeCell ref="X3:X5"/>
    <mergeCell ref="R3:R5"/>
    <mergeCell ref="S3:S5"/>
    <mergeCell ref="T3:T5"/>
    <mergeCell ref="U3:U5"/>
    <mergeCell ref="V3:V5"/>
    <mergeCell ref="J3:M3"/>
    <mergeCell ref="B3:B5"/>
    <mergeCell ref="C3:C5"/>
    <mergeCell ref="Y3:Y5"/>
    <mergeCell ref="Z3:Z5"/>
    <mergeCell ref="D3:D5"/>
    <mergeCell ref="E3:E5"/>
    <mergeCell ref="F3:F5"/>
    <mergeCell ref="W3:W5"/>
    <mergeCell ref="G3:G5"/>
    <mergeCell ref="H3:H5"/>
    <mergeCell ref="I3:I5"/>
    <mergeCell ref="B36:B37"/>
    <mergeCell ref="B6:B14"/>
    <mergeCell ref="B15:B19"/>
    <mergeCell ref="B20:B23"/>
    <mergeCell ref="B24:B32"/>
    <mergeCell ref="B33:B35"/>
  </mergeCells>
  <printOptions horizontalCentered="1"/>
  <pageMargins left="0" right="0" top="0" bottom="0" header="0" footer="0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C26B-D267-49D0-89E3-76D1B3C26113}">
  <sheetPr>
    <tabColor theme="7" tint="0.79998168889431442"/>
  </sheetPr>
  <dimension ref="A1:AE31"/>
  <sheetViews>
    <sheetView topLeftCell="A9" zoomScale="98" zoomScaleNormal="98" workbookViewId="0">
      <selection activeCell="B10" sqref="B10"/>
    </sheetView>
  </sheetViews>
  <sheetFormatPr defaultRowHeight="249.95" customHeight="1" x14ac:dyDescent="0.2"/>
  <cols>
    <col min="1" max="1" width="3.5703125" style="375" customWidth="1"/>
    <col min="2" max="2" width="26.5703125" style="250" customWidth="1"/>
    <col min="3" max="3" width="20.85546875" style="250" bestFit="1" customWidth="1"/>
    <col min="4" max="4" width="15.7109375" style="250" customWidth="1"/>
    <col min="5" max="5" width="11.85546875" style="250" customWidth="1"/>
    <col min="6" max="6" width="8.85546875" style="648" customWidth="1"/>
    <col min="7" max="7" width="9.140625" style="648" customWidth="1"/>
    <col min="8" max="8" width="10.28515625" style="1699" hidden="1" customWidth="1"/>
    <col min="9" max="9" width="11.7109375" style="1699" bestFit="1" customWidth="1"/>
    <col min="10" max="10" width="10.5703125" style="1705" customWidth="1"/>
    <col min="11" max="11" width="10.5703125" style="1705" bestFit="1" customWidth="1"/>
    <col min="12" max="12" width="7.140625" style="1699" customWidth="1"/>
    <col min="13" max="13" width="7" style="1699" customWidth="1"/>
    <col min="14" max="14" width="12.140625" style="1699" hidden="1" customWidth="1"/>
    <col min="15" max="15" width="7" style="250" hidden="1" customWidth="1"/>
    <col min="16" max="16" width="4.28515625" style="250" customWidth="1"/>
    <col min="17" max="17" width="5" style="250" hidden="1" customWidth="1"/>
    <col min="18" max="18" width="20.7109375" style="250" hidden="1" customWidth="1"/>
    <col min="19" max="19" width="0.140625" style="250" hidden="1" customWidth="1"/>
    <col min="20" max="20" width="20.7109375" style="250" hidden="1" customWidth="1"/>
    <col min="21" max="21" width="4.140625" style="250" customWidth="1"/>
    <col min="22" max="22" width="9.140625" style="648" hidden="1" customWidth="1"/>
    <col min="23" max="23" width="9.85546875" style="1680" hidden="1" customWidth="1"/>
    <col min="24" max="24" width="4.140625" style="250" customWidth="1"/>
    <col min="25" max="25" width="4.140625" style="648" hidden="1" customWidth="1"/>
    <col min="26" max="26" width="3.85546875" style="648" hidden="1" customWidth="1"/>
    <col min="27" max="27" width="9.140625" style="322" bestFit="1" customWidth="1"/>
    <col min="28" max="28" width="9" style="1680" customWidth="1"/>
    <col min="29" max="29" width="14.42578125" style="250" customWidth="1"/>
    <col min="30" max="16384" width="9.140625" style="250"/>
  </cols>
  <sheetData>
    <row r="1" spans="1:29" s="434" customFormat="1" ht="18" customHeight="1" x14ac:dyDescent="0.2">
      <c r="A1" s="2291"/>
      <c r="B1" s="2292"/>
      <c r="C1" s="2823" t="s">
        <v>1222</v>
      </c>
      <c r="D1" s="2823"/>
      <c r="E1" s="2823"/>
      <c r="F1" s="2823"/>
      <c r="G1" s="2823"/>
      <c r="H1" s="2823"/>
      <c r="I1" s="2823"/>
      <c r="J1" s="2823"/>
      <c r="K1" s="2823"/>
      <c r="L1" s="2823"/>
      <c r="M1" s="2823"/>
      <c r="N1" s="2823"/>
      <c r="O1" s="2823"/>
      <c r="P1" s="2823"/>
      <c r="Q1" s="2293"/>
      <c r="R1" s="2293"/>
      <c r="S1" s="2293"/>
      <c r="T1" s="2293"/>
      <c r="U1" s="2293"/>
      <c r="V1" s="2294"/>
      <c r="W1" s="2295"/>
      <c r="X1" s="2293"/>
      <c r="Y1" s="2294"/>
      <c r="Z1" s="2294"/>
      <c r="AA1" s="2296"/>
      <c r="AB1" s="2295"/>
    </row>
    <row r="2" spans="1:29" ht="16.5" customHeight="1" x14ac:dyDescent="0.2">
      <c r="A2" s="2297"/>
      <c r="B2" s="2824" t="s">
        <v>165</v>
      </c>
      <c r="C2" s="2824"/>
      <c r="D2" s="2824"/>
      <c r="E2" s="2293"/>
      <c r="F2" s="2294"/>
      <c r="G2" s="2294"/>
      <c r="H2" s="2161">
        <f>SUM(H6:H15)</f>
        <v>3985394</v>
      </c>
      <c r="I2" s="2161">
        <f>SUM(I6:I15)</f>
        <v>3967194</v>
      </c>
      <c r="J2" s="2162">
        <f>SUM(J6:J26)</f>
        <v>425625</v>
      </c>
      <c r="K2" s="2162">
        <f>+I2-J2</f>
        <v>3541569</v>
      </c>
      <c r="L2" s="2298"/>
      <c r="M2" s="2298"/>
      <c r="N2" s="2299"/>
      <c r="O2" s="2299">
        <f>COUNTIF(O6:O31,"/")</f>
        <v>0</v>
      </c>
      <c r="P2" s="2299">
        <f>COUNTIF(P6:P31,"/")</f>
        <v>12</v>
      </c>
      <c r="Q2" s="2297">
        <f>COUNTIF(Q6:Q6,"/")</f>
        <v>0</v>
      </c>
      <c r="R2" s="2297">
        <f>COUNTIF(R6:R6,"/")</f>
        <v>0</v>
      </c>
      <c r="S2" s="2297">
        <f>COUNTIF(S6:S6,"/")</f>
        <v>0</v>
      </c>
      <c r="T2" s="2299">
        <f>COUNTIF(T6:T31,"/")</f>
        <v>0</v>
      </c>
      <c r="U2" s="2299">
        <f>COUNTIF(U6:U31,"/")</f>
        <v>12</v>
      </c>
      <c r="V2" s="2297">
        <f>COUNTIF(V6:V6,"/")</f>
        <v>0</v>
      </c>
      <c r="W2" s="2300"/>
      <c r="X2" s="2299">
        <f>COUNTIF(X6:X31,"/")</f>
        <v>12</v>
      </c>
      <c r="Y2" s="2299">
        <f>COUNTIF(Y6:Y31,"/")</f>
        <v>11</v>
      </c>
      <c r="Z2" s="2301"/>
      <c r="AA2" s="2296"/>
      <c r="AB2" s="2302"/>
      <c r="AC2" s="218"/>
    </row>
    <row r="3" spans="1:29" s="880" customFormat="1" ht="18.75" customHeight="1" x14ac:dyDescent="0.2">
      <c r="A3" s="2749" t="s">
        <v>335</v>
      </c>
      <c r="B3" s="2757" t="s">
        <v>13</v>
      </c>
      <c r="C3" s="2757" t="s">
        <v>0</v>
      </c>
      <c r="D3" s="2757" t="s">
        <v>12</v>
      </c>
      <c r="E3" s="2757" t="s">
        <v>48</v>
      </c>
      <c r="F3" s="2822" t="s">
        <v>21</v>
      </c>
      <c r="G3" s="2822"/>
      <c r="H3" s="2825" t="s">
        <v>16</v>
      </c>
      <c r="I3" s="2825" t="s">
        <v>91</v>
      </c>
      <c r="J3" s="2826" t="s">
        <v>31</v>
      </c>
      <c r="K3" s="2826" t="s">
        <v>745</v>
      </c>
      <c r="L3" s="2757" t="s">
        <v>15</v>
      </c>
      <c r="M3" s="2757" t="s">
        <v>323</v>
      </c>
      <c r="N3" s="2749" t="s">
        <v>23</v>
      </c>
      <c r="O3" s="2749"/>
      <c r="P3" s="2749"/>
      <c r="Q3" s="2749"/>
      <c r="R3" s="2240" t="s">
        <v>7</v>
      </c>
      <c r="S3" s="2240"/>
      <c r="T3" s="2240" t="s">
        <v>7</v>
      </c>
      <c r="U3" s="2240" t="s">
        <v>7</v>
      </c>
      <c r="V3" s="2755" t="s">
        <v>128</v>
      </c>
      <c r="W3" s="2750" t="s">
        <v>570</v>
      </c>
      <c r="X3" s="2751" t="s">
        <v>119</v>
      </c>
      <c r="Y3" s="2751" t="s">
        <v>120</v>
      </c>
      <c r="Z3" s="2750" t="s">
        <v>125</v>
      </c>
      <c r="AA3" s="2750" t="s">
        <v>144</v>
      </c>
      <c r="AB3" s="2831" t="s">
        <v>145</v>
      </c>
      <c r="AC3" s="2831" t="s">
        <v>150</v>
      </c>
    </row>
    <row r="4" spans="1:29" s="880" customFormat="1" ht="15" customHeight="1" x14ac:dyDescent="0.2">
      <c r="A4" s="2749"/>
      <c r="B4" s="2757"/>
      <c r="C4" s="2757"/>
      <c r="D4" s="2757"/>
      <c r="E4" s="2757"/>
      <c r="F4" s="2822"/>
      <c r="G4" s="2822"/>
      <c r="H4" s="2825"/>
      <c r="I4" s="2825"/>
      <c r="J4" s="2826"/>
      <c r="K4" s="2826"/>
      <c r="L4" s="2757"/>
      <c r="M4" s="2757"/>
      <c r="N4" s="2303" t="s">
        <v>116</v>
      </c>
      <c r="O4" s="2303" t="s">
        <v>46</v>
      </c>
      <c r="P4" s="2303" t="s">
        <v>77</v>
      </c>
      <c r="Q4" s="2303" t="s">
        <v>45</v>
      </c>
      <c r="R4" s="2303" t="s">
        <v>24</v>
      </c>
      <c r="S4" s="2303" t="s">
        <v>25</v>
      </c>
      <c r="T4" s="2303" t="s">
        <v>26</v>
      </c>
      <c r="U4" s="2303" t="s">
        <v>45</v>
      </c>
      <c r="V4" s="2755"/>
      <c r="W4" s="2750"/>
      <c r="X4" s="2751"/>
      <c r="Y4" s="2751"/>
      <c r="Z4" s="2750"/>
      <c r="AA4" s="2750"/>
      <c r="AB4" s="2831"/>
      <c r="AC4" s="2831"/>
    </row>
    <row r="5" spans="1:29" s="880" customFormat="1" ht="42" customHeight="1" x14ac:dyDescent="0.2">
      <c r="A5" s="2749"/>
      <c r="B5" s="2757"/>
      <c r="C5" s="2757"/>
      <c r="D5" s="2757"/>
      <c r="E5" s="2757"/>
      <c r="F5" s="2304" t="s">
        <v>130</v>
      </c>
      <c r="G5" s="2304" t="s">
        <v>131</v>
      </c>
      <c r="H5" s="2825"/>
      <c r="I5" s="2825"/>
      <c r="J5" s="2826"/>
      <c r="K5" s="2826"/>
      <c r="L5" s="2757"/>
      <c r="M5" s="2757"/>
      <c r="N5" s="2305" t="s">
        <v>182</v>
      </c>
      <c r="O5" s="2305" t="s">
        <v>9</v>
      </c>
      <c r="P5" s="2272" t="s">
        <v>180</v>
      </c>
      <c r="Q5" s="2272" t="s">
        <v>181</v>
      </c>
      <c r="R5" s="2272" t="s">
        <v>8</v>
      </c>
      <c r="S5" s="2272" t="s">
        <v>9</v>
      </c>
      <c r="T5" s="2272" t="s">
        <v>10</v>
      </c>
      <c r="U5" s="2269" t="s">
        <v>11</v>
      </c>
      <c r="V5" s="2755"/>
      <c r="W5" s="2750"/>
      <c r="X5" s="2751"/>
      <c r="Y5" s="2751"/>
      <c r="Z5" s="2750"/>
      <c r="AA5" s="2750"/>
      <c r="AB5" s="2831"/>
      <c r="AC5" s="2831"/>
    </row>
    <row r="6" spans="1:29" s="241" customFormat="1" ht="247.5" customHeight="1" x14ac:dyDescent="0.2">
      <c r="A6" s="409">
        <v>1</v>
      </c>
      <c r="B6" s="1198" t="s">
        <v>1101</v>
      </c>
      <c r="C6" s="221" t="s">
        <v>627</v>
      </c>
      <c r="D6" s="221" t="s">
        <v>630</v>
      </c>
      <c r="E6" s="221" t="s">
        <v>628</v>
      </c>
      <c r="F6" s="351">
        <v>44470</v>
      </c>
      <c r="G6" s="351">
        <v>44834</v>
      </c>
      <c r="H6" s="1388">
        <v>180000</v>
      </c>
      <c r="I6" s="1388">
        <v>180000</v>
      </c>
      <c r="J6" s="1703"/>
      <c r="K6" s="1706"/>
      <c r="L6" s="317" t="s">
        <v>629</v>
      </c>
      <c r="M6" s="317" t="s">
        <v>97</v>
      </c>
      <c r="N6" s="1388"/>
      <c r="O6" s="1707"/>
      <c r="P6" s="794" t="s">
        <v>49</v>
      </c>
      <c r="Q6" s="1772"/>
      <c r="R6" s="1772"/>
      <c r="S6" s="1772"/>
      <c r="T6" s="1772"/>
      <c r="U6" s="1772" t="s">
        <v>49</v>
      </c>
      <c r="V6" s="1773">
        <v>44460</v>
      </c>
      <c r="W6" s="351">
        <v>44468</v>
      </c>
      <c r="X6" s="1772" t="s">
        <v>49</v>
      </c>
      <c r="Y6" s="1772" t="s">
        <v>49</v>
      </c>
      <c r="Z6" s="1773"/>
      <c r="AA6" s="351"/>
      <c r="AB6" s="351"/>
      <c r="AC6" s="1707"/>
    </row>
    <row r="7" spans="1:29" s="249" customFormat="1" ht="170.25" customHeight="1" x14ac:dyDescent="0.2">
      <c r="A7" s="244">
        <v>2</v>
      </c>
      <c r="B7" s="1198" t="s">
        <v>675</v>
      </c>
      <c r="C7" s="221" t="s">
        <v>667</v>
      </c>
      <c r="D7" s="221" t="s">
        <v>668</v>
      </c>
      <c r="E7" s="221" t="s">
        <v>669</v>
      </c>
      <c r="F7" s="351">
        <v>44682</v>
      </c>
      <c r="G7" s="351">
        <v>44834</v>
      </c>
      <c r="H7" s="1388">
        <v>480000</v>
      </c>
      <c r="I7" s="1388">
        <v>480000</v>
      </c>
      <c r="J7" s="1703"/>
      <c r="K7" s="1703"/>
      <c r="L7" s="317" t="s">
        <v>629</v>
      </c>
      <c r="M7" s="317" t="s">
        <v>97</v>
      </c>
      <c r="N7" s="1388"/>
      <c r="O7" s="221"/>
      <c r="P7" s="221" t="s">
        <v>49</v>
      </c>
      <c r="Q7" s="794"/>
      <c r="R7" s="221"/>
      <c r="S7" s="221"/>
      <c r="T7" s="221"/>
      <c r="U7" s="221" t="s">
        <v>49</v>
      </c>
      <c r="V7" s="351"/>
      <c r="W7" s="351" t="s">
        <v>1236</v>
      </c>
      <c r="X7" s="1772" t="s">
        <v>49</v>
      </c>
      <c r="Y7" s="351" t="s">
        <v>49</v>
      </c>
      <c r="Z7" s="351"/>
      <c r="AA7" s="351"/>
      <c r="AB7" s="351" t="s">
        <v>676</v>
      </c>
      <c r="AC7" s="221"/>
    </row>
    <row r="8" spans="1:29" s="249" customFormat="1" ht="152.25" customHeight="1" x14ac:dyDescent="0.2">
      <c r="A8" s="244">
        <v>3</v>
      </c>
      <c r="B8" s="221" t="s">
        <v>1288</v>
      </c>
      <c r="C8" s="221" t="s">
        <v>670</v>
      </c>
      <c r="D8" s="221" t="s">
        <v>671</v>
      </c>
      <c r="E8" s="221" t="s">
        <v>672</v>
      </c>
      <c r="F8" s="351">
        <v>44501</v>
      </c>
      <c r="G8" s="351">
        <v>44530</v>
      </c>
      <c r="H8" s="1388">
        <v>8730</v>
      </c>
      <c r="I8" s="1388">
        <v>8730</v>
      </c>
      <c r="J8" s="1703">
        <v>8730</v>
      </c>
      <c r="K8" s="1703">
        <f>+I8-J8</f>
        <v>0</v>
      </c>
      <c r="L8" s="317" t="s">
        <v>97</v>
      </c>
      <c r="M8" s="317" t="s">
        <v>97</v>
      </c>
      <c r="N8" s="1388"/>
      <c r="O8" s="221"/>
      <c r="P8" s="221" t="s">
        <v>49</v>
      </c>
      <c r="Q8" s="221"/>
      <c r="R8" s="221"/>
      <c r="S8" s="221"/>
      <c r="T8" s="221"/>
      <c r="U8" s="221" t="s">
        <v>49</v>
      </c>
      <c r="V8" s="351"/>
      <c r="W8" s="351" t="s">
        <v>944</v>
      </c>
      <c r="X8" s="221" t="s">
        <v>49</v>
      </c>
      <c r="Y8" s="1772" t="s">
        <v>49</v>
      </c>
      <c r="Z8" s="351"/>
      <c r="AA8" s="351">
        <v>44712</v>
      </c>
      <c r="AB8" s="351"/>
      <c r="AC8" s="221"/>
    </row>
    <row r="9" spans="1:29" s="249" customFormat="1" ht="257.25" customHeight="1" x14ac:dyDescent="0.2">
      <c r="A9" s="244">
        <v>4</v>
      </c>
      <c r="B9" s="221" t="s">
        <v>1339</v>
      </c>
      <c r="C9" s="221" t="s">
        <v>680</v>
      </c>
      <c r="D9" s="221" t="s">
        <v>681</v>
      </c>
      <c r="E9" s="221" t="s">
        <v>679</v>
      </c>
      <c r="F9" s="351">
        <v>44501</v>
      </c>
      <c r="G9" s="351">
        <v>44834</v>
      </c>
      <c r="H9" s="1388">
        <v>800400</v>
      </c>
      <c r="I9" s="1388">
        <v>800400</v>
      </c>
      <c r="J9" s="1703">
        <f>7500 +25600 +12800 +12800  +25600 +19200+19200+25600+25600+ 15500 +16000 +8000 +13200 +27000</f>
        <v>253600</v>
      </c>
      <c r="K9" s="1703">
        <v>546800</v>
      </c>
      <c r="L9" s="317" t="s">
        <v>97</v>
      </c>
      <c r="M9" s="317" t="s">
        <v>792</v>
      </c>
      <c r="N9" s="1388"/>
      <c r="O9" s="221"/>
      <c r="P9" s="221" t="s">
        <v>49</v>
      </c>
      <c r="Q9" s="221"/>
      <c r="R9" s="221"/>
      <c r="S9" s="221"/>
      <c r="T9" s="221"/>
      <c r="U9" s="221" t="s">
        <v>49</v>
      </c>
      <c r="V9" s="221" t="s">
        <v>49</v>
      </c>
      <c r="W9" s="351"/>
      <c r="X9" s="221" t="s">
        <v>49</v>
      </c>
      <c r="Y9" s="221" t="s">
        <v>49</v>
      </c>
      <c r="Z9" s="221"/>
      <c r="AA9" s="351" t="s">
        <v>1338</v>
      </c>
      <c r="AB9" s="221"/>
      <c r="AC9" s="221"/>
    </row>
    <row r="10" spans="1:29" s="243" customFormat="1" ht="191.25" customHeight="1" x14ac:dyDescent="0.2">
      <c r="A10" s="361">
        <v>5</v>
      </c>
      <c r="B10" s="217" t="s">
        <v>1331</v>
      </c>
      <c r="C10" s="217" t="s">
        <v>698</v>
      </c>
      <c r="D10" s="217" t="s">
        <v>699</v>
      </c>
      <c r="E10" s="217" t="s">
        <v>700</v>
      </c>
      <c r="F10" s="985">
        <v>44501</v>
      </c>
      <c r="G10" s="985">
        <v>44469</v>
      </c>
      <c r="H10" s="1279">
        <v>714580</v>
      </c>
      <c r="I10" s="1279">
        <v>714580</v>
      </c>
      <c r="J10" s="1704"/>
      <c r="K10" s="1704"/>
      <c r="L10" s="317" t="s">
        <v>97</v>
      </c>
      <c r="M10" s="317" t="s">
        <v>97</v>
      </c>
      <c r="N10" s="1279"/>
      <c r="O10" s="217"/>
      <c r="P10" s="221" t="s">
        <v>49</v>
      </c>
      <c r="Q10" s="221"/>
      <c r="R10" s="221"/>
      <c r="S10" s="221"/>
      <c r="T10" s="221"/>
      <c r="U10" s="221" t="s">
        <v>49</v>
      </c>
      <c r="V10" s="221" t="s">
        <v>49</v>
      </c>
      <c r="W10" s="985" t="s">
        <v>811</v>
      </c>
      <c r="X10" s="1772" t="s">
        <v>49</v>
      </c>
      <c r="Y10" s="1772" t="s">
        <v>49</v>
      </c>
      <c r="Z10" s="985"/>
      <c r="AA10" s="351" t="s">
        <v>1332</v>
      </c>
      <c r="AB10" s="985"/>
      <c r="AC10" s="217"/>
    </row>
    <row r="11" spans="1:29" s="243" customFormat="1" ht="268.5" customHeight="1" x14ac:dyDescent="0.2">
      <c r="A11" s="361">
        <v>9</v>
      </c>
      <c r="B11" s="217" t="s">
        <v>1254</v>
      </c>
      <c r="C11" s="217" t="s">
        <v>701</v>
      </c>
      <c r="D11" s="217" t="s">
        <v>702</v>
      </c>
      <c r="E11" s="217" t="s">
        <v>700</v>
      </c>
      <c r="F11" s="985">
        <v>44501</v>
      </c>
      <c r="G11" s="985">
        <v>44469</v>
      </c>
      <c r="H11" s="1279">
        <v>824220</v>
      </c>
      <c r="I11" s="1279">
        <v>824220</v>
      </c>
      <c r="J11" s="1704">
        <f>52110 +9600 +1800 +1800</f>
        <v>65310</v>
      </c>
      <c r="K11" s="1704">
        <v>758910</v>
      </c>
      <c r="L11" s="317" t="s">
        <v>97</v>
      </c>
      <c r="M11" s="317" t="s">
        <v>1124</v>
      </c>
      <c r="N11" s="1279"/>
      <c r="O11" s="217"/>
      <c r="P11" s="221" t="s">
        <v>49</v>
      </c>
      <c r="Q11" s="217"/>
      <c r="R11" s="217"/>
      <c r="S11" s="217"/>
      <c r="T11" s="217"/>
      <c r="U11" s="221" t="s">
        <v>49</v>
      </c>
      <c r="V11" s="985"/>
      <c r="W11" s="351" t="s">
        <v>787</v>
      </c>
      <c r="X11" s="1772" t="s">
        <v>49</v>
      </c>
      <c r="Y11" s="1772" t="s">
        <v>49</v>
      </c>
      <c r="Z11" s="985"/>
      <c r="AA11" s="985" t="s">
        <v>1253</v>
      </c>
      <c r="AB11" s="351"/>
      <c r="AC11" s="217"/>
    </row>
    <row r="12" spans="1:29" s="241" customFormat="1" ht="187.5" customHeight="1" x14ac:dyDescent="0.2">
      <c r="A12" s="409">
        <v>7</v>
      </c>
      <c r="B12" s="1198" t="s">
        <v>742</v>
      </c>
      <c r="C12" s="221" t="s">
        <v>736</v>
      </c>
      <c r="D12" s="221" t="s">
        <v>732</v>
      </c>
      <c r="E12" s="221" t="s">
        <v>733</v>
      </c>
      <c r="F12" s="351">
        <v>44531</v>
      </c>
      <c r="G12" s="351" t="s">
        <v>737</v>
      </c>
      <c r="H12" s="1388">
        <v>144000</v>
      </c>
      <c r="I12" s="1388">
        <v>144000</v>
      </c>
      <c r="J12" s="1703"/>
      <c r="K12" s="1706"/>
      <c r="L12" s="1388" t="s">
        <v>734</v>
      </c>
      <c r="M12" s="665" t="s">
        <v>735</v>
      </c>
      <c r="N12" s="1388"/>
      <c r="O12" s="1388"/>
      <c r="P12" s="665" t="s">
        <v>49</v>
      </c>
      <c r="Q12" s="794"/>
      <c r="R12" s="794"/>
      <c r="S12" s="221"/>
      <c r="T12" s="221"/>
      <c r="U12" s="794" t="s">
        <v>49</v>
      </c>
      <c r="V12" s="221"/>
      <c r="W12" s="351">
        <v>44524</v>
      </c>
      <c r="X12" s="1772" t="s">
        <v>49</v>
      </c>
      <c r="Y12" s="1772" t="s">
        <v>49</v>
      </c>
      <c r="Z12" s="1707"/>
      <c r="AA12" s="351"/>
      <c r="AB12" s="351"/>
      <c r="AC12" s="1707"/>
    </row>
    <row r="13" spans="1:29" s="243" customFormat="1" ht="269.25" customHeight="1" x14ac:dyDescent="0.2">
      <c r="A13" s="361">
        <v>8</v>
      </c>
      <c r="B13" s="268" t="s">
        <v>1126</v>
      </c>
      <c r="C13" s="217" t="s">
        <v>750</v>
      </c>
      <c r="D13" s="217" t="s">
        <v>751</v>
      </c>
      <c r="E13" s="217" t="s">
        <v>752</v>
      </c>
      <c r="F13" s="985">
        <v>44562</v>
      </c>
      <c r="G13" s="985">
        <v>44834</v>
      </c>
      <c r="H13" s="1279">
        <v>32600</v>
      </c>
      <c r="I13" s="1279">
        <v>32600</v>
      </c>
      <c r="J13" s="1704">
        <v>15200</v>
      </c>
      <c r="K13" s="1704">
        <f>+I13-J13</f>
        <v>17400</v>
      </c>
      <c r="L13" s="317" t="s">
        <v>97</v>
      </c>
      <c r="M13" s="317" t="s">
        <v>756</v>
      </c>
      <c r="N13" s="1279"/>
      <c r="O13" s="217"/>
      <c r="P13" s="221" t="s">
        <v>49</v>
      </c>
      <c r="Q13" s="217"/>
      <c r="R13" s="217"/>
      <c r="S13" s="217"/>
      <c r="T13" s="217"/>
      <c r="U13" s="221" t="s">
        <v>49</v>
      </c>
      <c r="V13" s="985"/>
      <c r="W13" s="351" t="s">
        <v>757</v>
      </c>
      <c r="X13" s="221" t="s">
        <v>49</v>
      </c>
      <c r="Y13" s="985" t="s">
        <v>49</v>
      </c>
      <c r="Z13" s="985"/>
      <c r="AA13" s="985">
        <v>44648</v>
      </c>
      <c r="AB13" s="985"/>
      <c r="AC13" s="217"/>
    </row>
    <row r="14" spans="1:29" ht="246" customHeight="1" x14ac:dyDescent="0.2">
      <c r="A14" s="394">
        <v>9</v>
      </c>
      <c r="B14" s="269" t="s">
        <v>1295</v>
      </c>
      <c r="C14" s="217" t="s">
        <v>750</v>
      </c>
      <c r="D14" s="217" t="s">
        <v>940</v>
      </c>
      <c r="E14" s="217" t="s">
        <v>942</v>
      </c>
      <c r="F14" s="985">
        <v>44562</v>
      </c>
      <c r="G14" s="985">
        <v>44834</v>
      </c>
      <c r="H14" s="1279">
        <v>703264</v>
      </c>
      <c r="I14" s="1279">
        <v>685064</v>
      </c>
      <c r="J14" s="1704">
        <f>29975+20750</f>
        <v>50725</v>
      </c>
      <c r="K14" s="1774">
        <f>+I14-J14</f>
        <v>634339</v>
      </c>
      <c r="L14" s="317" t="s">
        <v>97</v>
      </c>
      <c r="M14" s="317" t="s">
        <v>941</v>
      </c>
      <c r="N14" s="1279"/>
      <c r="O14" s="217"/>
      <c r="P14" s="221" t="s">
        <v>49</v>
      </c>
      <c r="Q14" s="217"/>
      <c r="R14" s="217"/>
      <c r="S14" s="217"/>
      <c r="T14" s="217"/>
      <c r="U14" s="221" t="s">
        <v>49</v>
      </c>
      <c r="V14" s="985"/>
      <c r="W14" s="985" t="s">
        <v>1043</v>
      </c>
      <c r="X14" s="221" t="s">
        <v>49</v>
      </c>
      <c r="Y14" s="985" t="s">
        <v>49</v>
      </c>
      <c r="Z14" s="985"/>
      <c r="AA14" s="351" t="s">
        <v>1296</v>
      </c>
      <c r="AB14" s="985"/>
      <c r="AC14" s="218"/>
    </row>
    <row r="15" spans="1:29" s="243" customFormat="1" ht="135.75" customHeight="1" x14ac:dyDescent="0.2">
      <c r="A15" s="217">
        <v>10</v>
      </c>
      <c r="B15" s="268" t="s">
        <v>1294</v>
      </c>
      <c r="C15" s="217" t="s">
        <v>974</v>
      </c>
      <c r="D15" s="217" t="s">
        <v>975</v>
      </c>
      <c r="E15" s="217" t="s">
        <v>976</v>
      </c>
      <c r="F15" s="985">
        <v>44621</v>
      </c>
      <c r="G15" s="985">
        <v>44834</v>
      </c>
      <c r="H15" s="1279">
        <v>97600</v>
      </c>
      <c r="I15" s="1279">
        <v>97600</v>
      </c>
      <c r="J15" s="1704">
        <v>32060</v>
      </c>
      <c r="K15" s="1704">
        <f>+I15-J15</f>
        <v>65540</v>
      </c>
      <c r="L15" s="317" t="s">
        <v>97</v>
      </c>
      <c r="M15" s="317" t="s">
        <v>977</v>
      </c>
      <c r="N15" s="1279"/>
      <c r="O15" s="217"/>
      <c r="P15" s="221" t="s">
        <v>49</v>
      </c>
      <c r="Q15" s="217"/>
      <c r="R15" s="217"/>
      <c r="S15" s="217"/>
      <c r="T15" s="217"/>
      <c r="U15" s="221" t="s">
        <v>49</v>
      </c>
      <c r="V15" s="985"/>
      <c r="W15" s="985">
        <v>44620</v>
      </c>
      <c r="X15" s="217" t="s">
        <v>49</v>
      </c>
      <c r="Y15" s="985" t="s">
        <v>49</v>
      </c>
      <c r="Z15" s="985"/>
      <c r="AA15" s="351">
        <v>19151</v>
      </c>
      <c r="AB15" s="985"/>
      <c r="AC15" s="217"/>
    </row>
    <row r="16" spans="1:29" s="243" customFormat="1" ht="378.75" customHeight="1" x14ac:dyDescent="0.2">
      <c r="A16" s="361">
        <v>11</v>
      </c>
      <c r="B16" s="268" t="s">
        <v>1127</v>
      </c>
      <c r="C16" s="217" t="s">
        <v>1116</v>
      </c>
      <c r="D16" s="217" t="s">
        <v>1117</v>
      </c>
      <c r="E16" s="217" t="s">
        <v>1118</v>
      </c>
      <c r="F16" s="985">
        <v>44621</v>
      </c>
      <c r="G16" s="985">
        <v>44834</v>
      </c>
      <c r="H16" s="1279">
        <v>272300</v>
      </c>
      <c r="I16" s="1279">
        <v>272300</v>
      </c>
      <c r="J16" s="1704"/>
      <c r="K16" s="1704"/>
      <c r="L16" s="317" t="s">
        <v>97</v>
      </c>
      <c r="M16" s="317" t="s">
        <v>977</v>
      </c>
      <c r="N16" s="1279"/>
      <c r="O16" s="217"/>
      <c r="P16" s="217" t="s">
        <v>49</v>
      </c>
      <c r="Q16" s="217"/>
      <c r="R16" s="217"/>
      <c r="S16" s="217"/>
      <c r="T16" s="217"/>
      <c r="U16" s="217" t="s">
        <v>49</v>
      </c>
      <c r="V16" s="985"/>
      <c r="W16" s="985">
        <v>44636</v>
      </c>
      <c r="X16" s="217" t="s">
        <v>49</v>
      </c>
      <c r="Y16" s="985" t="s">
        <v>49</v>
      </c>
      <c r="Z16" s="985"/>
      <c r="AA16" s="351"/>
      <c r="AB16" s="985"/>
      <c r="AC16" s="217"/>
    </row>
    <row r="17" spans="1:31" s="210" customFormat="1" ht="264.75" customHeight="1" x14ac:dyDescent="0.2">
      <c r="A17" s="994">
        <v>12</v>
      </c>
      <c r="B17" s="459" t="s">
        <v>1298</v>
      </c>
      <c r="C17" s="209" t="s">
        <v>1259</v>
      </c>
      <c r="D17" s="209" t="s">
        <v>1257</v>
      </c>
      <c r="E17" s="2325" t="s">
        <v>1258</v>
      </c>
      <c r="F17" s="356">
        <v>44713</v>
      </c>
      <c r="G17" s="356">
        <v>44834</v>
      </c>
      <c r="H17" s="2437">
        <v>699416</v>
      </c>
      <c r="I17" s="2437">
        <v>695216</v>
      </c>
      <c r="J17" s="2323"/>
      <c r="K17" s="2323"/>
      <c r="L17" s="1388" t="s">
        <v>734</v>
      </c>
      <c r="M17" s="665" t="s">
        <v>735</v>
      </c>
      <c r="N17" s="2322"/>
      <c r="O17" s="209"/>
      <c r="P17" s="209" t="s">
        <v>49</v>
      </c>
      <c r="Q17" s="209"/>
      <c r="R17" s="209"/>
      <c r="S17" s="209"/>
      <c r="T17" s="209"/>
      <c r="U17" s="209" t="s">
        <v>49</v>
      </c>
      <c r="V17" s="356"/>
      <c r="W17" s="356"/>
      <c r="X17" s="209" t="s">
        <v>49</v>
      </c>
      <c r="Y17" s="356"/>
      <c r="Z17" s="356" t="s">
        <v>49</v>
      </c>
      <c r="AA17" s="488" t="s">
        <v>1299</v>
      </c>
      <c r="AB17" s="356"/>
      <c r="AC17" s="2324"/>
    </row>
    <row r="18" spans="1:31" s="2318" customFormat="1" ht="90.75" customHeight="1" x14ac:dyDescent="0.2">
      <c r="A18" s="2313"/>
      <c r="B18" s="2320"/>
      <c r="D18" s="2321"/>
      <c r="F18" s="2314"/>
      <c r="G18" s="2314"/>
      <c r="H18" s="2315"/>
      <c r="I18" s="2315"/>
      <c r="J18" s="2316"/>
      <c r="K18" s="2316"/>
      <c r="L18" s="2317"/>
      <c r="M18" s="2317"/>
      <c r="N18" s="2315"/>
      <c r="V18" s="2314"/>
      <c r="W18" s="2314"/>
      <c r="Y18" s="2314"/>
      <c r="Z18" s="2314"/>
      <c r="AA18" s="2319"/>
      <c r="AB18" s="2314"/>
    </row>
    <row r="19" spans="1:31" ht="15.75" customHeight="1" x14ac:dyDescent="0.2">
      <c r="B19" s="2829" t="s">
        <v>913</v>
      </c>
      <c r="C19" s="2830"/>
      <c r="D19" s="2827" t="s">
        <v>91</v>
      </c>
      <c r="E19" s="2828"/>
      <c r="L19" s="1705"/>
      <c r="M19" s="1705"/>
      <c r="N19" s="1705"/>
      <c r="O19" s="1705"/>
      <c r="P19" s="1699"/>
      <c r="Q19" s="1699"/>
      <c r="R19" s="1699"/>
      <c r="S19" s="1699"/>
      <c r="T19" s="1699"/>
      <c r="U19" s="1699"/>
      <c r="V19" s="1699"/>
      <c r="X19" s="1699"/>
      <c r="Y19" s="1699"/>
      <c r="Z19" s="1699"/>
      <c r="AA19" s="1680"/>
      <c r="AB19" s="1699"/>
    </row>
    <row r="20" spans="1:31" ht="15.75" customHeight="1" x14ac:dyDescent="0.2">
      <c r="B20" s="340" t="s">
        <v>42</v>
      </c>
      <c r="C20" s="933" t="s">
        <v>30</v>
      </c>
      <c r="D20" s="340" t="s">
        <v>42</v>
      </c>
      <c r="E20" s="933" t="s">
        <v>30</v>
      </c>
      <c r="L20" s="1705"/>
      <c r="M20" s="1705"/>
      <c r="N20" s="1705"/>
      <c r="O20" s="1705"/>
      <c r="P20" s="1705"/>
      <c r="AA20" s="1680"/>
      <c r="AB20" s="1699"/>
    </row>
    <row r="21" spans="1:31" ht="15.75" customHeight="1" x14ac:dyDescent="0.2">
      <c r="B21" s="2163">
        <v>6</v>
      </c>
      <c r="C21" s="2164">
        <f>+ศพ2565!I41</f>
        <v>3124820</v>
      </c>
      <c r="D21" s="2163">
        <v>7</v>
      </c>
      <c r="E21" s="2164">
        <f>+I2</f>
        <v>3967194</v>
      </c>
      <c r="AA21" s="1680"/>
      <c r="AB21" s="1699"/>
    </row>
    <row r="22" spans="1:31" ht="15.75" customHeight="1" x14ac:dyDescent="0.2">
      <c r="B22" s="936">
        <f>SUM(B21:B21)</f>
        <v>6</v>
      </c>
      <c r="C22" s="1696">
        <f>SUM(C21)</f>
        <v>3124820</v>
      </c>
      <c r="D22" s="937">
        <f>SUM(D21)</f>
        <v>7</v>
      </c>
      <c r="E22" s="1447">
        <f>SUM(E21)</f>
        <v>3967194</v>
      </c>
      <c r="AA22" s="1680"/>
      <c r="AB22" s="1699"/>
    </row>
    <row r="23" spans="1:31" ht="22.5" customHeight="1" x14ac:dyDescent="0.2">
      <c r="AA23" s="1680"/>
      <c r="AB23" s="1699"/>
    </row>
    <row r="24" spans="1:31" ht="22.5" customHeight="1" x14ac:dyDescent="0.2">
      <c r="AA24" s="1680"/>
      <c r="AB24" s="1699"/>
    </row>
    <row r="25" spans="1:31" ht="24.75" customHeight="1" x14ac:dyDescent="0.2">
      <c r="AA25" s="1680"/>
      <c r="AB25" s="1699"/>
    </row>
    <row r="26" spans="1:31" ht="249.95" customHeight="1" x14ac:dyDescent="0.2">
      <c r="AA26" s="1680"/>
      <c r="AB26" s="1699"/>
    </row>
    <row r="27" spans="1:31" ht="249.95" customHeight="1" x14ac:dyDescent="0.2">
      <c r="AA27" s="1680"/>
      <c r="AB27" s="1699"/>
    </row>
    <row r="28" spans="1:31" ht="249.95" customHeight="1" x14ac:dyDescent="0.2">
      <c r="E28" s="250">
        <f>42*300*2</f>
        <v>25200</v>
      </c>
      <c r="AA28" s="1680"/>
      <c r="AC28" s="250">
        <v>15000</v>
      </c>
      <c r="AE28" s="250" t="e">
        <f>+#REF!</f>
        <v>#REF!</v>
      </c>
    </row>
    <row r="29" spans="1:31" ht="249.95" customHeight="1" x14ac:dyDescent="0.2">
      <c r="E29" s="250">
        <f>10*300</f>
        <v>3000</v>
      </c>
      <c r="AA29" s="1680"/>
    </row>
    <row r="30" spans="1:31" ht="249.95" customHeight="1" x14ac:dyDescent="0.2">
      <c r="E30" s="250">
        <f>42*50*5</f>
        <v>10500</v>
      </c>
      <c r="AA30" s="1680"/>
    </row>
    <row r="31" spans="1:31" ht="249.95" customHeight="1" x14ac:dyDescent="0.2">
      <c r="E31" s="250">
        <v>10000</v>
      </c>
      <c r="AA31" s="1680"/>
    </row>
  </sheetData>
  <mergeCells count="25">
    <mergeCell ref="D19:E19"/>
    <mergeCell ref="B19:C19"/>
    <mergeCell ref="V3:V5"/>
    <mergeCell ref="AC3:AC5"/>
    <mergeCell ref="Z3:Z5"/>
    <mergeCell ref="X3:X5"/>
    <mergeCell ref="Y3:Y5"/>
    <mergeCell ref="AB3:AB5"/>
    <mergeCell ref="W3:W5"/>
    <mergeCell ref="AA3:AA5"/>
    <mergeCell ref="B3:B5"/>
    <mergeCell ref="C3:C5"/>
    <mergeCell ref="D3:D5"/>
    <mergeCell ref="H3:H5"/>
    <mergeCell ref="A3:A5"/>
    <mergeCell ref="E3:E5"/>
    <mergeCell ref="F3:G4"/>
    <mergeCell ref="C1:P1"/>
    <mergeCell ref="B2:D2"/>
    <mergeCell ref="L3:L5"/>
    <mergeCell ref="M3:M5"/>
    <mergeCell ref="N3:Q3"/>
    <mergeCell ref="I3:I5"/>
    <mergeCell ref="J3:J5"/>
    <mergeCell ref="K3:K5"/>
  </mergeCells>
  <phoneticPr fontId="183" type="noConversion"/>
  <printOptions horizontalCentered="1"/>
  <pageMargins left="0" right="0" top="0" bottom="0" header="0" footer="0"/>
  <pageSetup paperSize="9" scale="85" orientation="landscape" r:id="rId1"/>
  <headerFooter>
    <oddFooter>&amp;Rกลุ่มงานยุทธศาสตร์และแผนงานโครงการปี2565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91E0B-CF12-42B4-B0CE-5F683323EDDF}">
  <dimension ref="A1:AE23"/>
  <sheetViews>
    <sheetView topLeftCell="A8" workbookViewId="0">
      <selection activeCell="H8" sqref="H8"/>
    </sheetView>
  </sheetViews>
  <sheetFormatPr defaultRowHeight="18.75" x14ac:dyDescent="0.3"/>
  <cols>
    <col min="1" max="1" width="3.5703125" style="2377" customWidth="1"/>
    <col min="2" max="2" width="9.7109375" style="2377" customWidth="1"/>
    <col min="3" max="3" width="17.140625" style="2377" customWidth="1"/>
    <col min="4" max="4" width="18.5703125" style="2377" customWidth="1"/>
    <col min="5" max="5" width="16.85546875" style="2377" customWidth="1"/>
    <col min="6" max="6" width="10.42578125" style="2377" customWidth="1"/>
    <col min="7" max="7" width="11.140625" style="2378" customWidth="1"/>
    <col min="8" max="8" width="10.42578125" style="2378" customWidth="1"/>
    <col min="9" max="9" width="10.42578125" style="2415" customWidth="1"/>
    <col min="10" max="10" width="9.28515625" style="2415" customWidth="1"/>
    <col min="11" max="11" width="9.85546875" style="2415" customWidth="1"/>
    <col min="12" max="12" width="9" style="2415" customWidth="1"/>
    <col min="13" max="13" width="8" style="2377" customWidth="1"/>
    <col min="14" max="14" width="9.140625" style="2377" customWidth="1"/>
    <col min="15" max="15" width="9.140625" style="2377" hidden="1" customWidth="1"/>
    <col min="16" max="16" width="4" style="2377" customWidth="1"/>
    <col min="17" max="17" width="7.5703125" style="2377" hidden="1" customWidth="1"/>
    <col min="18" max="18" width="0.140625" style="2377" hidden="1" customWidth="1"/>
    <col min="19" max="19" width="6" style="2377" hidden="1" customWidth="1"/>
    <col min="20" max="20" width="4.7109375" style="2377" customWidth="1"/>
    <col min="21" max="22" width="9.140625" style="2377" hidden="1" customWidth="1"/>
    <col min="23" max="23" width="10.42578125" style="2378" customWidth="1"/>
    <col min="24" max="24" width="2.28515625" style="2377" hidden="1" customWidth="1"/>
    <col min="25" max="25" width="9.7109375" style="2377" customWidth="1"/>
    <col min="26" max="26" width="5" style="2377" customWidth="1"/>
    <col min="27" max="27" width="4" style="2377" customWidth="1"/>
    <col min="28" max="28" width="3.85546875" style="2377" customWidth="1"/>
    <col min="29" max="29" width="9.140625" style="2377"/>
    <col min="30" max="30" width="6.7109375" style="2377" customWidth="1"/>
    <col min="31" max="16384" width="9.140625" style="2377"/>
  </cols>
  <sheetData>
    <row r="1" spans="1:31" s="2329" customFormat="1" ht="18.75" customHeight="1" x14ac:dyDescent="0.3">
      <c r="A1" s="2328"/>
      <c r="C1" s="2853" t="s">
        <v>174</v>
      </c>
      <c r="D1" s="2853"/>
      <c r="E1" s="2853"/>
      <c r="F1" s="2853"/>
      <c r="G1" s="2853"/>
      <c r="H1" s="2853"/>
      <c r="I1" s="2853"/>
      <c r="J1" s="2853"/>
      <c r="K1" s="2853"/>
      <c r="L1" s="2853"/>
      <c r="M1" s="2853"/>
      <c r="N1" s="2853"/>
      <c r="O1" s="2853"/>
      <c r="P1" s="2853"/>
      <c r="Q1" s="2853"/>
      <c r="R1" s="2853"/>
      <c r="S1" s="2853"/>
      <c r="T1" s="2853"/>
      <c r="U1" s="2330"/>
      <c r="V1" s="2330"/>
      <c r="W1" s="2331"/>
      <c r="X1" s="2332"/>
      <c r="Y1" s="2330"/>
      <c r="Z1" s="2330"/>
      <c r="AA1" s="2331"/>
      <c r="AB1" s="2332"/>
      <c r="AC1" s="2330"/>
      <c r="AD1" s="2330"/>
      <c r="AE1" s="2333"/>
    </row>
    <row r="2" spans="1:31" s="2335" customFormat="1" ht="15.75" customHeight="1" x14ac:dyDescent="0.3">
      <c r="A2" s="2328"/>
      <c r="B2" s="2329"/>
      <c r="C2" s="2334" t="s">
        <v>151</v>
      </c>
      <c r="F2" s="2334"/>
      <c r="G2" s="2331"/>
      <c r="H2" s="2336"/>
      <c r="I2" s="2404">
        <f>SUM(I6:I18)</f>
        <v>2407875</v>
      </c>
      <c r="J2" s="2404">
        <f>SUM(J6:J18)</f>
        <v>7875</v>
      </c>
      <c r="K2" s="2404">
        <f>SUM(K6:K18)</f>
        <v>0</v>
      </c>
      <c r="L2" s="2404">
        <f>+J2-K2</f>
        <v>7875</v>
      </c>
      <c r="M2" s="2337"/>
      <c r="N2" s="2338"/>
      <c r="O2" s="2339">
        <f t="shared" ref="O2:V2" si="0">COUNTIF(O6:O76,"/")</f>
        <v>1</v>
      </c>
      <c r="P2" s="2340">
        <f t="shared" si="0"/>
        <v>3</v>
      </c>
      <c r="Q2" s="2340">
        <f t="shared" si="0"/>
        <v>1</v>
      </c>
      <c r="R2" s="2340">
        <f t="shared" si="0"/>
        <v>0</v>
      </c>
      <c r="S2" s="2340">
        <f t="shared" si="0"/>
        <v>1</v>
      </c>
      <c r="T2" s="2340">
        <f t="shared" si="0"/>
        <v>3</v>
      </c>
      <c r="U2" s="2339">
        <f t="shared" si="0"/>
        <v>0</v>
      </c>
      <c r="V2" s="2339">
        <f t="shared" si="0"/>
        <v>0</v>
      </c>
      <c r="W2" s="2341"/>
      <c r="X2" s="2342"/>
      <c r="Y2" s="2339">
        <f>COUNTIF(Y6:Y76,"/")</f>
        <v>2</v>
      </c>
      <c r="Z2" s="2339">
        <f>COUNTIF(Z6:Z76,"/")</f>
        <v>1</v>
      </c>
      <c r="AA2" s="2339">
        <f>COUNTIF(AA6:AA76,"/")</f>
        <v>1</v>
      </c>
      <c r="AB2" s="2332"/>
      <c r="AC2" s="2330"/>
      <c r="AD2" s="2343"/>
      <c r="AE2" s="2344"/>
    </row>
    <row r="3" spans="1:31" s="2349" customFormat="1" ht="26.25" customHeight="1" x14ac:dyDescent="0.2">
      <c r="A3" s="2854" t="s">
        <v>335</v>
      </c>
      <c r="B3" s="2345" t="s">
        <v>179</v>
      </c>
      <c r="C3" s="2857" t="s">
        <v>13</v>
      </c>
      <c r="D3" s="2857" t="s">
        <v>133</v>
      </c>
      <c r="E3" s="2857" t="s">
        <v>12</v>
      </c>
      <c r="F3" s="2860" t="s">
        <v>48</v>
      </c>
      <c r="G3" s="2861" t="s">
        <v>21</v>
      </c>
      <c r="H3" s="2861"/>
      <c r="I3" s="2862" t="s">
        <v>134</v>
      </c>
      <c r="J3" s="2405"/>
      <c r="K3" s="2406"/>
      <c r="L3" s="2865" t="s">
        <v>745</v>
      </c>
      <c r="M3" s="2860" t="s">
        <v>15</v>
      </c>
      <c r="N3" s="2838" t="s">
        <v>323</v>
      </c>
      <c r="O3" s="2839" t="s">
        <v>23</v>
      </c>
      <c r="P3" s="2839"/>
      <c r="Q3" s="2839"/>
      <c r="R3" s="2839"/>
      <c r="S3" s="2346" t="s">
        <v>7</v>
      </c>
      <c r="T3" s="2346" t="s">
        <v>7</v>
      </c>
      <c r="U3" s="2347"/>
      <c r="V3" s="2348"/>
      <c r="W3" s="2840" t="s">
        <v>128</v>
      </c>
      <c r="X3" s="2843" t="s">
        <v>570</v>
      </c>
      <c r="Y3" s="2846" t="s">
        <v>119</v>
      </c>
      <c r="Z3" s="2846" t="s">
        <v>120</v>
      </c>
      <c r="AA3" s="2832" t="s">
        <v>125</v>
      </c>
      <c r="AB3" s="2832" t="s">
        <v>144</v>
      </c>
      <c r="AC3" s="2835" t="s">
        <v>145</v>
      </c>
      <c r="AD3" s="2835" t="s">
        <v>150</v>
      </c>
    </row>
    <row r="4" spans="1:31" s="2349" customFormat="1" ht="18" customHeight="1" x14ac:dyDescent="0.2">
      <c r="A4" s="2855"/>
      <c r="B4" s="2350" t="s">
        <v>78</v>
      </c>
      <c r="C4" s="2858"/>
      <c r="D4" s="2858"/>
      <c r="E4" s="2858"/>
      <c r="F4" s="2858"/>
      <c r="G4" s="2351"/>
      <c r="H4" s="2351"/>
      <c r="I4" s="2863"/>
      <c r="J4" s="2407" t="s">
        <v>91</v>
      </c>
      <c r="K4" s="2408" t="s">
        <v>744</v>
      </c>
      <c r="L4" s="2863"/>
      <c r="M4" s="2866"/>
      <c r="N4" s="2838"/>
      <c r="O4" s="2352" t="s">
        <v>116</v>
      </c>
      <c r="P4" s="2352" t="s">
        <v>46</v>
      </c>
      <c r="Q4" s="2352" t="s">
        <v>77</v>
      </c>
      <c r="R4" s="2352" t="s">
        <v>45</v>
      </c>
      <c r="S4" s="2352" t="s">
        <v>24</v>
      </c>
      <c r="T4" s="2352" t="s">
        <v>46</v>
      </c>
      <c r="U4" s="2353" t="s">
        <v>26</v>
      </c>
      <c r="V4" s="2354" t="s">
        <v>45</v>
      </c>
      <c r="W4" s="2841"/>
      <c r="X4" s="2844"/>
      <c r="Y4" s="2847"/>
      <c r="Z4" s="2847"/>
      <c r="AA4" s="2833"/>
      <c r="AB4" s="2833"/>
      <c r="AC4" s="2836"/>
      <c r="AD4" s="2836"/>
    </row>
    <row r="5" spans="1:31" s="2349" customFormat="1" ht="36.75" customHeight="1" x14ac:dyDescent="0.2">
      <c r="A5" s="2856"/>
      <c r="B5" s="2355"/>
      <c r="C5" s="2859"/>
      <c r="D5" s="2859"/>
      <c r="E5" s="2859"/>
      <c r="F5" s="2859"/>
      <c r="G5" s="2356" t="s">
        <v>130</v>
      </c>
      <c r="H5" s="2356" t="s">
        <v>131</v>
      </c>
      <c r="I5" s="2864"/>
      <c r="J5" s="2409"/>
      <c r="K5" s="2410"/>
      <c r="L5" s="2864"/>
      <c r="M5" s="2867"/>
      <c r="N5" s="2838"/>
      <c r="O5" s="2357" t="s">
        <v>182</v>
      </c>
      <c r="P5" s="2357" t="s">
        <v>9</v>
      </c>
      <c r="Q5" s="2357" t="s">
        <v>180</v>
      </c>
      <c r="R5" s="2357" t="s">
        <v>181</v>
      </c>
      <c r="S5" s="2357" t="s">
        <v>8</v>
      </c>
      <c r="T5" s="2357" t="s">
        <v>9</v>
      </c>
      <c r="U5" s="2358" t="s">
        <v>10</v>
      </c>
      <c r="V5" s="2359" t="s">
        <v>11</v>
      </c>
      <c r="W5" s="2842"/>
      <c r="X5" s="2845"/>
      <c r="Y5" s="2848"/>
      <c r="Z5" s="2848"/>
      <c r="AA5" s="2834"/>
      <c r="AB5" s="2834"/>
      <c r="AC5" s="2837"/>
      <c r="AD5" s="2837"/>
    </row>
    <row r="6" spans="1:31" s="2335" customFormat="1" ht="409.5" x14ac:dyDescent="0.2">
      <c r="A6" s="2360">
        <v>49</v>
      </c>
      <c r="B6" s="2361"/>
      <c r="C6" s="2362" t="s">
        <v>1263</v>
      </c>
      <c r="D6" s="2363" t="s">
        <v>971</v>
      </c>
      <c r="E6" s="2357" t="s">
        <v>1264</v>
      </c>
      <c r="F6" s="2364" t="s">
        <v>1093</v>
      </c>
      <c r="G6" s="2365">
        <v>44562</v>
      </c>
      <c r="H6" s="2365">
        <v>44651</v>
      </c>
      <c r="I6" s="2411">
        <v>3375</v>
      </c>
      <c r="J6" s="2411">
        <v>3375</v>
      </c>
      <c r="K6" s="2411"/>
      <c r="L6" s="2411"/>
      <c r="M6" s="2366" t="s">
        <v>51</v>
      </c>
      <c r="N6" s="2367" t="s">
        <v>972</v>
      </c>
      <c r="O6" s="2368"/>
      <c r="P6" s="2369" t="s">
        <v>49</v>
      </c>
      <c r="Q6" s="2369"/>
      <c r="R6" s="2369"/>
      <c r="S6" s="2370"/>
      <c r="T6" s="2369" t="s">
        <v>49</v>
      </c>
      <c r="U6" s="2369"/>
      <c r="V6" s="2369"/>
      <c r="W6" s="2371" t="s">
        <v>1042</v>
      </c>
      <c r="X6" s="2372"/>
      <c r="Y6" s="2369" t="s">
        <v>49</v>
      </c>
      <c r="Z6" s="2373" t="s">
        <v>49</v>
      </c>
      <c r="AA6" s="2374"/>
      <c r="AB6" s="2375"/>
      <c r="AC6" s="1222" t="s">
        <v>973</v>
      </c>
      <c r="AD6" s="2376" t="s">
        <v>694</v>
      </c>
      <c r="AE6" s="2344"/>
    </row>
    <row r="7" spans="1:31" s="2349" customFormat="1" ht="409.5" x14ac:dyDescent="0.2">
      <c r="A7" s="2349">
        <v>53</v>
      </c>
      <c r="C7" s="217" t="s">
        <v>1348</v>
      </c>
      <c r="D7" s="2402" t="s">
        <v>1265</v>
      </c>
      <c r="E7" s="2402"/>
      <c r="F7" s="2402" t="s">
        <v>1266</v>
      </c>
      <c r="G7" s="2403">
        <v>44713</v>
      </c>
      <c r="H7" s="2403">
        <v>44834</v>
      </c>
      <c r="I7" s="2009">
        <v>2400000</v>
      </c>
      <c r="J7" s="2412"/>
      <c r="K7" s="2412"/>
      <c r="L7" s="2412"/>
      <c r="M7" s="2402" t="s">
        <v>1267</v>
      </c>
      <c r="N7" s="2402" t="s">
        <v>1268</v>
      </c>
      <c r="O7" s="2402"/>
      <c r="P7" s="2402" t="s">
        <v>49</v>
      </c>
      <c r="Q7" s="2402"/>
      <c r="R7" s="2402"/>
      <c r="S7" s="2402"/>
      <c r="T7" s="2402" t="s">
        <v>49</v>
      </c>
      <c r="U7" s="2402"/>
      <c r="V7" s="2402"/>
      <c r="W7" s="2403">
        <v>44698</v>
      </c>
      <c r="X7" s="2402"/>
      <c r="Y7" s="2402"/>
      <c r="Z7" s="2419">
        <v>23885</v>
      </c>
      <c r="AA7" s="2402"/>
      <c r="AB7" s="2402"/>
      <c r="AC7" s="2402"/>
      <c r="AD7" s="2402"/>
    </row>
    <row r="8" spans="1:31" s="249" customFormat="1" ht="243.75" customHeight="1" x14ac:dyDescent="0.2">
      <c r="A8" s="221"/>
      <c r="B8" s="221"/>
      <c r="C8" s="221" t="s">
        <v>1347</v>
      </c>
      <c r="D8" s="221" t="s">
        <v>1243</v>
      </c>
      <c r="E8" s="221" t="s">
        <v>1244</v>
      </c>
      <c r="F8" s="221" t="s">
        <v>1242</v>
      </c>
      <c r="G8" s="351">
        <v>44693</v>
      </c>
      <c r="H8" s="351">
        <v>44834</v>
      </c>
      <c r="I8" s="1388">
        <v>4500</v>
      </c>
      <c r="J8" s="1388">
        <v>4500</v>
      </c>
      <c r="K8" s="1388"/>
      <c r="L8" s="1388"/>
      <c r="M8" s="2503" t="s">
        <v>1249</v>
      </c>
      <c r="N8" s="221" t="s">
        <v>1245</v>
      </c>
      <c r="O8" s="221" t="s">
        <v>49</v>
      </c>
      <c r="P8" s="221" t="s">
        <v>49</v>
      </c>
      <c r="Q8" s="221" t="s">
        <v>49</v>
      </c>
      <c r="R8" s="221"/>
      <c r="S8" s="221" t="s">
        <v>49</v>
      </c>
      <c r="T8" s="221" t="s">
        <v>49</v>
      </c>
      <c r="U8" s="221"/>
      <c r="V8" s="488">
        <v>44691</v>
      </c>
      <c r="W8" s="351">
        <v>44692</v>
      </c>
      <c r="X8" s="221" t="s">
        <v>49</v>
      </c>
      <c r="Y8" s="221" t="s">
        <v>49</v>
      </c>
      <c r="Z8" s="221"/>
      <c r="AA8" s="221" t="s">
        <v>49</v>
      </c>
      <c r="AB8" s="221"/>
    </row>
    <row r="9" spans="1:31" s="2335" customFormat="1" ht="15" customHeight="1" x14ac:dyDescent="0.3">
      <c r="A9" s="2328"/>
      <c r="B9" s="2329"/>
      <c r="C9" s="2334"/>
      <c r="F9" s="2334"/>
      <c r="G9" s="2330"/>
      <c r="H9" s="2379"/>
      <c r="I9" s="2404"/>
      <c r="J9" s="2404"/>
      <c r="K9" s="2404"/>
      <c r="L9" s="2404"/>
      <c r="M9" s="2337"/>
      <c r="N9" s="2338"/>
      <c r="O9" s="2339"/>
      <c r="P9" s="2340"/>
      <c r="Q9" s="2340"/>
      <c r="R9" s="2340"/>
      <c r="S9" s="2340"/>
      <c r="T9" s="2340"/>
      <c r="U9" s="2339"/>
      <c r="V9" s="2339"/>
      <c r="W9" s="2341"/>
      <c r="X9" s="2342"/>
      <c r="Y9" s="2339"/>
      <c r="Z9" s="2339"/>
      <c r="AA9" s="2339"/>
      <c r="AB9" s="2332"/>
      <c r="AC9" s="2330"/>
      <c r="AD9" s="2343"/>
      <c r="AE9" s="2344"/>
    </row>
    <row r="10" spans="1:31" s="2335" customFormat="1" ht="21.75" x14ac:dyDescent="0.2">
      <c r="A10" s="2328"/>
      <c r="B10" s="2380"/>
      <c r="C10" s="2381"/>
      <c r="D10" s="2381"/>
      <c r="E10" s="2381"/>
      <c r="F10" s="2381"/>
      <c r="G10" s="2381"/>
      <c r="H10" s="2382"/>
      <c r="I10" s="2413"/>
      <c r="J10" s="2413"/>
      <c r="K10" s="2413"/>
      <c r="L10" s="2413"/>
      <c r="M10" s="2383"/>
      <c r="N10" s="2384"/>
      <c r="O10" s="2385"/>
      <c r="P10" s="2386"/>
      <c r="Q10" s="2386"/>
      <c r="R10" s="2386"/>
      <c r="S10" s="2387"/>
      <c r="T10" s="2386"/>
      <c r="U10" s="2386"/>
      <c r="V10" s="2386"/>
      <c r="W10" s="2341"/>
      <c r="X10" s="2388"/>
      <c r="Y10" s="2386"/>
      <c r="Z10" s="2389"/>
      <c r="AA10" s="2390"/>
      <c r="AB10" s="2391"/>
      <c r="AC10" s="1793"/>
      <c r="AD10" s="2392"/>
      <c r="AE10" s="2344"/>
    </row>
    <row r="11" spans="1:31" x14ac:dyDescent="0.3">
      <c r="C11" s="2868" t="s">
        <v>46</v>
      </c>
      <c r="D11" s="2849" t="s">
        <v>16</v>
      </c>
      <c r="E11" s="2850"/>
      <c r="F11" s="2851" t="s">
        <v>91</v>
      </c>
      <c r="G11" s="2851"/>
      <c r="H11" s="2852"/>
      <c r="I11" s="2852"/>
      <c r="J11" s="2414"/>
    </row>
    <row r="12" spans="1:31" ht="37.5" x14ac:dyDescent="0.3">
      <c r="C12" s="2869"/>
      <c r="D12" s="2357" t="s">
        <v>42</v>
      </c>
      <c r="E12" s="2357" t="s">
        <v>41</v>
      </c>
      <c r="F12" s="2357" t="s">
        <v>42</v>
      </c>
      <c r="G12" s="2357" t="s">
        <v>41</v>
      </c>
      <c r="H12" s="2393"/>
      <c r="I12" s="2416"/>
      <c r="J12" s="2414"/>
    </row>
    <row r="13" spans="1:31" ht="15.75" customHeight="1" x14ac:dyDescent="0.3">
      <c r="C13" s="2394" t="s">
        <v>1260</v>
      </c>
      <c r="D13" s="2395">
        <v>1</v>
      </c>
      <c r="E13" s="2420">
        <f>+I6</f>
        <v>3375</v>
      </c>
      <c r="F13" s="2396">
        <f>+D13</f>
        <v>1</v>
      </c>
      <c r="G13" s="2397">
        <f>+J6</f>
        <v>3375</v>
      </c>
      <c r="H13" s="2398"/>
      <c r="I13" s="2417"/>
      <c r="J13" s="2414"/>
    </row>
    <row r="14" spans="1:31" ht="15.75" customHeight="1" x14ac:dyDescent="0.3">
      <c r="C14" s="268" t="s">
        <v>1267</v>
      </c>
      <c r="D14" s="2395">
        <v>1</v>
      </c>
      <c r="E14" s="2420">
        <f>+I7</f>
        <v>2400000</v>
      </c>
      <c r="F14" s="2396"/>
      <c r="G14" s="2397"/>
      <c r="H14" s="2398"/>
      <c r="I14" s="2417"/>
      <c r="J14" s="2414"/>
    </row>
    <row r="15" spans="1:31" ht="13.5" customHeight="1" x14ac:dyDescent="0.3">
      <c r="C15" s="2399" t="s">
        <v>35</v>
      </c>
      <c r="D15" s="2400">
        <f>SUM(D13:D14)</f>
        <v>2</v>
      </c>
      <c r="E15" s="2400">
        <f>SUM(E13:E14)</f>
        <v>2403375</v>
      </c>
      <c r="F15" s="2400">
        <f>SUM(F13:F14)</f>
        <v>1</v>
      </c>
      <c r="G15" s="2400">
        <f>SUM(G13:G14)</f>
        <v>3375</v>
      </c>
      <c r="H15" s="2377"/>
      <c r="L15" s="2418"/>
    </row>
    <row r="16" spans="1:31" x14ac:dyDescent="0.3">
      <c r="C16" s="2401"/>
    </row>
    <row r="17" spans="3:3" x14ac:dyDescent="0.3">
      <c r="C17" s="2401"/>
    </row>
    <row r="18" spans="3:3" x14ac:dyDescent="0.3">
      <c r="C18" s="2401"/>
    </row>
    <row r="19" spans="3:3" x14ac:dyDescent="0.3">
      <c r="C19" s="2401"/>
    </row>
    <row r="20" spans="3:3" x14ac:dyDescent="0.3">
      <c r="C20" s="2401"/>
    </row>
    <row r="21" spans="3:3" x14ac:dyDescent="0.3">
      <c r="C21" s="2401"/>
    </row>
    <row r="22" spans="3:3" x14ac:dyDescent="0.3">
      <c r="C22" s="2401"/>
    </row>
    <row r="23" spans="3:3" x14ac:dyDescent="0.3">
      <c r="C23" s="2401"/>
    </row>
  </sheetData>
  <mergeCells count="24">
    <mergeCell ref="D11:E11"/>
    <mergeCell ref="F11:G11"/>
    <mergeCell ref="H11:I11"/>
    <mergeCell ref="C1:T1"/>
    <mergeCell ref="A3:A5"/>
    <mergeCell ref="C3:C5"/>
    <mergeCell ref="D3:D5"/>
    <mergeCell ref="E3:E5"/>
    <mergeCell ref="F3:F5"/>
    <mergeCell ref="G3:H3"/>
    <mergeCell ref="I3:I5"/>
    <mergeCell ref="L3:L5"/>
    <mergeCell ref="M3:M5"/>
    <mergeCell ref="C11:C12"/>
    <mergeCell ref="AA3:AA5"/>
    <mergeCell ref="AC3:AC5"/>
    <mergeCell ref="AD3:AD5"/>
    <mergeCell ref="N3:N5"/>
    <mergeCell ref="O3:R3"/>
    <mergeCell ref="W3:W5"/>
    <mergeCell ref="X3:X5"/>
    <mergeCell ref="Y3:Y5"/>
    <mergeCell ref="Z3:Z5"/>
    <mergeCell ref="AB3:AB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&amp;Rกลุ่มงานยุทธศาสตร์และแผนงานโครงการ2565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94E28-22D0-4645-B007-08879F555FB3}">
  <dimension ref="A1:AE20"/>
  <sheetViews>
    <sheetView topLeftCell="A6" workbookViewId="0">
      <selection activeCell="D7" sqref="D7"/>
    </sheetView>
  </sheetViews>
  <sheetFormatPr defaultColWidth="10.28515625" defaultRowHeight="15.75" x14ac:dyDescent="0.25"/>
  <cols>
    <col min="1" max="1" width="4.5703125" style="546" customWidth="1"/>
    <col min="2" max="2" width="10.140625" style="546" customWidth="1"/>
    <col min="3" max="3" width="21.85546875" style="546" customWidth="1"/>
    <col min="4" max="4" width="15.85546875" style="546" customWidth="1"/>
    <col min="5" max="5" width="11.42578125" style="546" customWidth="1"/>
    <col min="6" max="7" width="9.28515625" style="562" bestFit="1" customWidth="1"/>
    <col min="8" max="8" width="13.42578125" style="546" bestFit="1" customWidth="1"/>
    <col min="9" max="9" width="9.28515625" style="546" customWidth="1"/>
    <col min="10" max="10" width="9.42578125" style="546" hidden="1" customWidth="1"/>
    <col min="11" max="11" width="0.28515625" style="546" hidden="1" customWidth="1"/>
    <col min="12" max="12" width="6" style="546" customWidth="1"/>
    <col min="13" max="13" width="5" style="1018" customWidth="1"/>
    <col min="14" max="14" width="4.7109375" style="1018" hidden="1" customWidth="1"/>
    <col min="15" max="15" width="5.28515625" style="1018" hidden="1" customWidth="1"/>
    <col min="16" max="16" width="20.7109375" style="1018" hidden="1" customWidth="1"/>
    <col min="17" max="17" width="6.28515625" style="1018" customWidth="1"/>
    <col min="18" max="18" width="0.140625" style="1018" hidden="1" customWidth="1"/>
    <col min="19" max="19" width="5.140625" style="546" hidden="1" customWidth="1"/>
    <col min="20" max="20" width="0.28515625" style="562" hidden="1" customWidth="1"/>
    <col min="21" max="22" width="10.7109375" style="546" hidden="1" customWidth="1"/>
    <col min="23" max="23" width="0.28515625" style="546" hidden="1" customWidth="1"/>
    <col min="24" max="24" width="4" style="546" customWidth="1"/>
    <col min="25" max="25" width="10.28515625" style="546" customWidth="1"/>
    <col min="26" max="16384" width="10.28515625" style="546"/>
  </cols>
  <sheetData>
    <row r="1" spans="1:31" ht="20.25" x14ac:dyDescent="0.3">
      <c r="B1" s="2640" t="s">
        <v>174</v>
      </c>
      <c r="C1" s="2640"/>
      <c r="D1" s="2640"/>
      <c r="E1" s="2640"/>
      <c r="F1" s="2640"/>
      <c r="G1" s="2640"/>
      <c r="H1" s="2640"/>
      <c r="I1" s="2640"/>
      <c r="J1" s="2640"/>
      <c r="K1" s="2640"/>
      <c r="L1" s="2640"/>
      <c r="M1" s="2640"/>
      <c r="N1" s="2640"/>
      <c r="O1" s="2640"/>
      <c r="P1" s="2640"/>
      <c r="Q1" s="2640"/>
      <c r="R1" s="2640"/>
      <c r="S1" s="2640"/>
    </row>
    <row r="2" spans="1:31" ht="16.5" x14ac:dyDescent="0.25">
      <c r="B2" s="2681" t="s">
        <v>155</v>
      </c>
      <c r="C2" s="2681"/>
      <c r="D2" s="2681"/>
      <c r="E2" s="2681"/>
      <c r="F2" s="549"/>
      <c r="G2" s="549"/>
      <c r="H2" s="563">
        <f>SUM(H6:H10)</f>
        <v>3440000</v>
      </c>
      <c r="I2" s="549"/>
      <c r="J2" s="549"/>
      <c r="K2" s="549"/>
      <c r="L2" s="549"/>
      <c r="M2" s="1189"/>
      <c r="N2" s="1189"/>
      <c r="O2" s="1189"/>
      <c r="P2" s="1189"/>
      <c r="Q2" s="1189"/>
      <c r="R2" s="1192"/>
    </row>
    <row r="3" spans="1:31" s="880" customFormat="1" ht="27.75" customHeight="1" x14ac:dyDescent="0.2">
      <c r="A3" s="2749" t="s">
        <v>19</v>
      </c>
      <c r="B3" s="2660" t="s">
        <v>13</v>
      </c>
      <c r="C3" s="2660" t="s">
        <v>0</v>
      </c>
      <c r="D3" s="2660" t="s">
        <v>12</v>
      </c>
      <c r="E3" s="2650" t="s">
        <v>48</v>
      </c>
      <c r="F3" s="2756" t="s">
        <v>21</v>
      </c>
      <c r="G3" s="2756"/>
      <c r="H3" s="2678" t="s">
        <v>134</v>
      </c>
      <c r="I3" s="2758" t="s">
        <v>91</v>
      </c>
      <c r="J3" s="2650" t="s">
        <v>15</v>
      </c>
      <c r="K3" s="2757" t="s">
        <v>22</v>
      </c>
      <c r="L3" s="2617" t="s">
        <v>23</v>
      </c>
      <c r="M3" s="2617"/>
      <c r="N3" s="2617"/>
      <c r="O3" s="2617"/>
      <c r="P3" s="1181" t="s">
        <v>7</v>
      </c>
      <c r="Q3" s="1181" t="s">
        <v>160</v>
      </c>
      <c r="R3" s="1181" t="s">
        <v>7</v>
      </c>
      <c r="S3" s="430"/>
      <c r="T3" s="2755" t="s">
        <v>128</v>
      </c>
      <c r="U3" s="2870" t="s">
        <v>570</v>
      </c>
      <c r="V3" s="2751" t="s">
        <v>119</v>
      </c>
      <c r="W3" s="2751" t="s">
        <v>120</v>
      </c>
      <c r="X3" s="2750" t="s">
        <v>125</v>
      </c>
      <c r="Y3" s="2690" t="s">
        <v>692</v>
      </c>
      <c r="Z3" s="2746" t="s">
        <v>145</v>
      </c>
      <c r="AA3" s="2746" t="s">
        <v>150</v>
      </c>
    </row>
    <row r="4" spans="1:31" s="880" customFormat="1" ht="15" customHeight="1" x14ac:dyDescent="0.2">
      <c r="A4" s="2749"/>
      <c r="B4" s="2651"/>
      <c r="C4" s="2651"/>
      <c r="D4" s="2651"/>
      <c r="E4" s="2651"/>
      <c r="F4" s="882"/>
      <c r="G4" s="882"/>
      <c r="H4" s="2688"/>
      <c r="I4" s="2759"/>
      <c r="J4" s="2685"/>
      <c r="K4" s="2757"/>
      <c r="L4" s="1049" t="s">
        <v>116</v>
      </c>
      <c r="M4" s="1049" t="s">
        <v>46</v>
      </c>
      <c r="N4" s="1049" t="s">
        <v>77</v>
      </c>
      <c r="O4" s="1049" t="s">
        <v>45</v>
      </c>
      <c r="P4" s="1049" t="s">
        <v>24</v>
      </c>
      <c r="Q4" s="1049" t="s">
        <v>25</v>
      </c>
      <c r="R4" s="1049" t="s">
        <v>26</v>
      </c>
      <c r="S4" s="1049" t="s">
        <v>45</v>
      </c>
      <c r="T4" s="2755"/>
      <c r="U4" s="2871"/>
      <c r="V4" s="2751"/>
      <c r="W4" s="2751"/>
      <c r="X4" s="2750"/>
      <c r="Y4" s="2691"/>
      <c r="Z4" s="2747"/>
      <c r="AA4" s="2747"/>
    </row>
    <row r="5" spans="1:31" s="880" customFormat="1" ht="48.75" customHeight="1" x14ac:dyDescent="0.2">
      <c r="A5" s="2749"/>
      <c r="B5" s="2652"/>
      <c r="C5" s="2652"/>
      <c r="D5" s="2652"/>
      <c r="E5" s="2652"/>
      <c r="F5" s="883" t="s">
        <v>130</v>
      </c>
      <c r="G5" s="883" t="s">
        <v>131</v>
      </c>
      <c r="H5" s="2689"/>
      <c r="I5" s="2759"/>
      <c r="J5" s="2686"/>
      <c r="K5" s="2757"/>
      <c r="L5" s="271" t="s">
        <v>182</v>
      </c>
      <c r="M5" s="1193" t="s">
        <v>9</v>
      </c>
      <c r="N5" s="1099" t="s">
        <v>180</v>
      </c>
      <c r="O5" s="1099" t="s">
        <v>181</v>
      </c>
      <c r="P5" s="1099" t="s">
        <v>8</v>
      </c>
      <c r="Q5" s="1099" t="s">
        <v>9</v>
      </c>
      <c r="R5" s="1099" t="s">
        <v>10</v>
      </c>
      <c r="S5" s="1191" t="s">
        <v>11</v>
      </c>
      <c r="T5" s="2699"/>
      <c r="U5" s="2871"/>
      <c r="V5" s="2696"/>
      <c r="W5" s="2696"/>
      <c r="X5" s="2690"/>
      <c r="Y5" s="2691"/>
      <c r="Z5" s="2747"/>
      <c r="AA5" s="2747"/>
    </row>
    <row r="6" spans="1:31" ht="98.25" customHeight="1" x14ac:dyDescent="0.25">
      <c r="A6" s="608">
        <v>1</v>
      </c>
      <c r="B6" s="609" t="s">
        <v>387</v>
      </c>
      <c r="C6" s="554" t="s">
        <v>379</v>
      </c>
      <c r="D6" s="609" t="s">
        <v>416</v>
      </c>
      <c r="E6" s="610" t="s">
        <v>418</v>
      </c>
      <c r="F6" s="611">
        <v>44805</v>
      </c>
      <c r="G6" s="611">
        <v>44834</v>
      </c>
      <c r="H6" s="612">
        <v>1200000</v>
      </c>
      <c r="I6" s="558"/>
      <c r="J6" s="550" t="s">
        <v>380</v>
      </c>
      <c r="K6" s="552" t="s">
        <v>374</v>
      </c>
      <c r="L6" s="556"/>
      <c r="M6" s="1194"/>
      <c r="N6" s="550" t="s">
        <v>49</v>
      </c>
      <c r="O6" s="550"/>
      <c r="P6" s="550"/>
      <c r="Q6" s="550"/>
      <c r="R6" s="550"/>
      <c r="S6" s="550" t="s">
        <v>49</v>
      </c>
      <c r="T6" s="1195"/>
      <c r="U6" s="558"/>
      <c r="V6" s="558"/>
      <c r="W6" s="558"/>
      <c r="X6" s="558"/>
      <c r="Y6" s="558"/>
      <c r="Z6" s="558"/>
      <c r="AA6" s="558"/>
      <c r="AB6" s="558"/>
    </row>
    <row r="7" spans="1:31" ht="109.5" customHeight="1" x14ac:dyDescent="0.25">
      <c r="A7" s="613">
        <v>2</v>
      </c>
      <c r="B7" s="614" t="s">
        <v>388</v>
      </c>
      <c r="C7" s="615" t="s">
        <v>381</v>
      </c>
      <c r="D7" s="609" t="s">
        <v>415</v>
      </c>
      <c r="E7" s="610" t="s">
        <v>419</v>
      </c>
      <c r="F7" s="611">
        <v>44531</v>
      </c>
      <c r="G7" s="611">
        <v>44562</v>
      </c>
      <c r="H7" s="612">
        <v>1200000</v>
      </c>
      <c r="J7" s="550" t="s">
        <v>380</v>
      </c>
      <c r="K7" s="552" t="s">
        <v>374</v>
      </c>
      <c r="L7" s="556"/>
      <c r="M7" s="1194"/>
      <c r="N7" s="550" t="s">
        <v>49</v>
      </c>
      <c r="O7" s="550"/>
      <c r="P7" s="550"/>
      <c r="Q7" s="550"/>
      <c r="R7" s="550"/>
      <c r="S7" s="550" t="s">
        <v>49</v>
      </c>
      <c r="T7" s="1195"/>
      <c r="U7" s="558"/>
      <c r="V7" s="558"/>
      <c r="W7" s="558"/>
      <c r="X7" s="558"/>
      <c r="Y7" s="558"/>
      <c r="Z7" s="558"/>
      <c r="AA7" s="558"/>
      <c r="AB7" s="558"/>
    </row>
    <row r="8" spans="1:31" ht="157.5" x14ac:dyDescent="0.25">
      <c r="A8" s="616">
        <v>3</v>
      </c>
      <c r="B8" s="614" t="s">
        <v>389</v>
      </c>
      <c r="C8" s="615" t="s">
        <v>382</v>
      </c>
      <c r="D8" s="614" t="s">
        <v>415</v>
      </c>
      <c r="E8" s="617" t="s">
        <v>418</v>
      </c>
      <c r="F8" s="618">
        <v>44470</v>
      </c>
      <c r="G8" s="618">
        <v>44499</v>
      </c>
      <c r="H8" s="619">
        <v>650000</v>
      </c>
      <c r="J8" s="620" t="s">
        <v>380</v>
      </c>
      <c r="K8" s="621" t="s">
        <v>374</v>
      </c>
      <c r="L8" s="622"/>
      <c r="M8" s="1194"/>
      <c r="N8" s="550" t="s">
        <v>49</v>
      </c>
      <c r="O8" s="550"/>
      <c r="P8" s="550"/>
      <c r="Q8" s="550"/>
      <c r="R8" s="550"/>
      <c r="S8" s="550" t="s">
        <v>49</v>
      </c>
      <c r="T8" s="1195"/>
      <c r="U8" s="558"/>
      <c r="V8" s="558"/>
      <c r="W8" s="558"/>
      <c r="X8" s="558"/>
      <c r="Y8" s="558"/>
      <c r="Z8" s="558"/>
      <c r="AA8" s="558"/>
      <c r="AB8" s="558"/>
    </row>
    <row r="9" spans="1:31" ht="157.5" x14ac:dyDescent="0.25">
      <c r="A9" s="608">
        <v>4</v>
      </c>
      <c r="B9" s="623" t="s">
        <v>390</v>
      </c>
      <c r="C9" s="623" t="s">
        <v>383</v>
      </c>
      <c r="D9" s="624" t="s">
        <v>417</v>
      </c>
      <c r="E9" s="625" t="s">
        <v>473</v>
      </c>
      <c r="F9" s="611">
        <v>44562</v>
      </c>
      <c r="G9" s="611">
        <v>44712</v>
      </c>
      <c r="H9" s="626">
        <v>360000</v>
      </c>
      <c r="J9" s="550" t="s">
        <v>380</v>
      </c>
      <c r="K9" s="552" t="s">
        <v>374</v>
      </c>
      <c r="L9" s="556"/>
      <c r="M9" s="1194"/>
      <c r="N9" s="550" t="s">
        <v>49</v>
      </c>
      <c r="O9" s="550"/>
      <c r="P9" s="550"/>
      <c r="Q9" s="550"/>
      <c r="R9" s="550"/>
      <c r="S9" s="550" t="s">
        <v>49</v>
      </c>
      <c r="T9" s="1195"/>
      <c r="U9" s="558"/>
      <c r="V9" s="558"/>
      <c r="W9" s="558"/>
      <c r="X9" s="558"/>
      <c r="Y9" s="558"/>
      <c r="Z9" s="558"/>
      <c r="AA9" s="558"/>
      <c r="AB9" s="558"/>
    </row>
    <row r="10" spans="1:31" s="249" customFormat="1" ht="236.25" customHeight="1" x14ac:dyDescent="0.2">
      <c r="A10" s="244">
        <v>5</v>
      </c>
      <c r="B10" s="219" t="s">
        <v>666</v>
      </c>
      <c r="C10" s="221" t="s">
        <v>662</v>
      </c>
      <c r="D10" s="221" t="s">
        <v>664</v>
      </c>
      <c r="E10" s="220" t="s">
        <v>663</v>
      </c>
      <c r="F10" s="1184">
        <v>44531</v>
      </c>
      <c r="G10" s="1184">
        <v>44592</v>
      </c>
      <c r="H10" s="338">
        <v>30000</v>
      </c>
      <c r="I10" s="221"/>
      <c r="J10" s="274" t="s">
        <v>522</v>
      </c>
      <c r="K10" s="989" t="s">
        <v>489</v>
      </c>
      <c r="L10" s="274"/>
      <c r="M10" s="221"/>
      <c r="N10" s="550" t="s">
        <v>49</v>
      </c>
      <c r="O10" s="550"/>
      <c r="P10" s="550"/>
      <c r="Q10" s="550"/>
      <c r="R10" s="550"/>
      <c r="S10" s="550" t="s">
        <v>49</v>
      </c>
      <c r="T10" s="488">
        <v>44473</v>
      </c>
      <c r="U10" s="221"/>
      <c r="V10" s="221"/>
      <c r="W10" s="221"/>
      <c r="X10" s="221"/>
      <c r="Y10" s="221"/>
      <c r="Z10" s="221"/>
      <c r="AA10" s="221"/>
      <c r="AB10" s="221"/>
    </row>
    <row r="11" spans="1:31" ht="409.5" x14ac:dyDescent="0.25">
      <c r="A11" s="2311">
        <v>6</v>
      </c>
      <c r="B11" s="855" t="s">
        <v>691</v>
      </c>
      <c r="C11" s="856" t="s">
        <v>689</v>
      </c>
      <c r="D11" s="856" t="s">
        <v>682</v>
      </c>
      <c r="E11" s="856" t="s">
        <v>683</v>
      </c>
      <c r="F11" s="1157">
        <v>44470</v>
      </c>
      <c r="G11" s="1157">
        <v>44651</v>
      </c>
      <c r="H11" s="1223">
        <v>12000</v>
      </c>
      <c r="I11" s="1158"/>
      <c r="J11" s="1159" t="s">
        <v>690</v>
      </c>
      <c r="K11" s="856" t="s">
        <v>684</v>
      </c>
      <c r="L11" s="1160"/>
      <c r="M11" s="1156" t="s">
        <v>49</v>
      </c>
      <c r="N11" s="1156"/>
      <c r="O11" s="1156"/>
      <c r="P11" s="1156"/>
      <c r="Q11" s="1156" t="s">
        <v>49</v>
      </c>
      <c r="R11" s="1160"/>
      <c r="S11" s="1160"/>
      <c r="T11" s="1161"/>
      <c r="U11" s="1162"/>
      <c r="V11" s="1163" t="s">
        <v>49</v>
      </c>
      <c r="W11" s="1163"/>
      <c r="X11" s="1163" t="s">
        <v>49</v>
      </c>
      <c r="Y11" s="1164">
        <v>44498</v>
      </c>
    </row>
    <row r="12" spans="1:31" s="2230" customFormat="1" ht="409.5" x14ac:dyDescent="0.2">
      <c r="A12" s="2213">
        <v>52</v>
      </c>
      <c r="B12" s="2214" t="s">
        <v>1228</v>
      </c>
      <c r="C12" s="2215" t="s">
        <v>1219</v>
      </c>
      <c r="D12" s="395" t="s">
        <v>1237</v>
      </c>
      <c r="E12" s="2216" t="s">
        <v>1218</v>
      </c>
      <c r="F12" s="2217">
        <v>44652</v>
      </c>
      <c r="G12" s="2217">
        <v>45016</v>
      </c>
      <c r="H12" s="2218">
        <v>0</v>
      </c>
      <c r="I12" s="2230">
        <v>0</v>
      </c>
      <c r="J12" s="2218">
        <v>0</v>
      </c>
      <c r="K12" s="2218"/>
      <c r="L12" s="2218"/>
      <c r="M12" s="2219" t="s">
        <v>38</v>
      </c>
      <c r="N12" s="864" t="s">
        <v>1238</v>
      </c>
      <c r="O12" s="2220"/>
      <c r="P12" s="2221"/>
      <c r="Q12" s="2221"/>
      <c r="R12" s="2221"/>
      <c r="S12" s="2222"/>
      <c r="T12" s="2221"/>
      <c r="U12" s="2221"/>
      <c r="V12" s="2221"/>
      <c r="W12" s="861" t="s">
        <v>1240</v>
      </c>
      <c r="X12" s="2223"/>
      <c r="Y12" s="2221" t="s">
        <v>49</v>
      </c>
      <c r="Z12" s="2224"/>
      <c r="AA12" s="2225" t="s">
        <v>49</v>
      </c>
      <c r="AB12" s="2226"/>
      <c r="AC12" s="2227"/>
      <c r="AD12" s="2228"/>
      <c r="AE12" s="2229"/>
    </row>
    <row r="14" spans="1:31" x14ac:dyDescent="0.25">
      <c r="B14" s="471"/>
      <c r="C14" s="955" t="s">
        <v>114</v>
      </c>
      <c r="D14" s="955" t="s">
        <v>41</v>
      </c>
    </row>
    <row r="15" spans="1:31" x14ac:dyDescent="0.25">
      <c r="B15" s="468" t="s">
        <v>420</v>
      </c>
      <c r="C15" s="955">
        <v>7</v>
      </c>
      <c r="D15" s="474">
        <f>+H6+H7+H8+H9+H109+H11+ยุทธ2งบสนับสนุน!H8</f>
        <v>3466834</v>
      </c>
      <c r="K15" s="551" t="s">
        <v>384</v>
      </c>
      <c r="L15" s="551"/>
      <c r="M15" s="1190"/>
      <c r="N15" s="1190"/>
    </row>
    <row r="16" spans="1:31" ht="31.5" x14ac:dyDescent="0.25">
      <c r="B16" s="468" t="s">
        <v>1282</v>
      </c>
      <c r="C16" s="994">
        <v>1</v>
      </c>
      <c r="D16" s="474">
        <f>+H12</f>
        <v>0</v>
      </c>
      <c r="K16" s="551"/>
      <c r="L16" s="551"/>
      <c r="M16" s="1190"/>
      <c r="N16" s="1190"/>
    </row>
    <row r="17" spans="2:14" x14ac:dyDescent="0.25">
      <c r="B17" s="468" t="s">
        <v>35</v>
      </c>
      <c r="C17" s="955">
        <f>SUM(C15)</f>
        <v>7</v>
      </c>
      <c r="D17" s="990">
        <f>SUM(D15)</f>
        <v>3466834</v>
      </c>
      <c r="K17" s="551"/>
      <c r="L17" s="551"/>
      <c r="M17" s="1190"/>
      <c r="N17" s="1190"/>
    </row>
    <row r="18" spans="2:14" x14ac:dyDescent="0.25">
      <c r="K18" s="551" t="s">
        <v>523</v>
      </c>
      <c r="L18" s="551"/>
      <c r="M18" s="1190"/>
      <c r="N18" s="1190"/>
    </row>
    <row r="19" spans="2:14" x14ac:dyDescent="0.25">
      <c r="K19" s="559" t="s">
        <v>413</v>
      </c>
      <c r="M19" s="1190"/>
      <c r="N19" s="1190"/>
    </row>
    <row r="20" spans="2:14" x14ac:dyDescent="0.25">
      <c r="L20" s="546" t="s">
        <v>524</v>
      </c>
    </row>
  </sheetData>
  <mergeCells count="21">
    <mergeCell ref="B1:S1"/>
    <mergeCell ref="Y3:Y5"/>
    <mergeCell ref="Z3:Z5"/>
    <mergeCell ref="AA3:AA5"/>
    <mergeCell ref="T3:T5"/>
    <mergeCell ref="U3:U5"/>
    <mergeCell ref="V3:V5"/>
    <mergeCell ref="W3:W5"/>
    <mergeCell ref="X3:X5"/>
    <mergeCell ref="K3:K5"/>
    <mergeCell ref="L3:O3"/>
    <mergeCell ref="F3:G3"/>
    <mergeCell ref="H3:H5"/>
    <mergeCell ref="I3:I5"/>
    <mergeCell ref="J3:J5"/>
    <mergeCell ref="B2:E2"/>
    <mergeCell ref="A3:A5"/>
    <mergeCell ref="B3:B5"/>
    <mergeCell ref="C3:C5"/>
    <mergeCell ref="D3:D5"/>
    <mergeCell ref="E3:E5"/>
  </mergeCells>
  <printOptions horizontalCentered="1"/>
  <pageMargins left="0" right="0" top="0" bottom="0" header="0" footer="0"/>
  <pageSetup paperSize="9" orientation="landscape" r:id="rId1"/>
  <headerFooter>
    <oddFooter>&amp;Rกลุ่มงานยุทธศาสตร์และแผนงานโครงการ2565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EAE7C-EF55-4FE8-9F08-4A36D4BFB8FD}">
  <dimension ref="A1:AE24"/>
  <sheetViews>
    <sheetView topLeftCell="A6" workbookViewId="0">
      <selection activeCell="E7" sqref="E7"/>
    </sheetView>
  </sheetViews>
  <sheetFormatPr defaultRowHeight="12.75" x14ac:dyDescent="0.2"/>
  <cols>
    <col min="1" max="1" width="3.5703125" style="251" customWidth="1"/>
    <col min="2" max="2" width="4.7109375" style="251" hidden="1" customWidth="1"/>
    <col min="3" max="3" width="16.7109375" style="251" customWidth="1"/>
    <col min="4" max="4" width="15.42578125" style="251" customWidth="1"/>
    <col min="5" max="5" width="16.85546875" style="251" customWidth="1"/>
    <col min="6" max="6" width="19.5703125" style="251" customWidth="1"/>
    <col min="7" max="7" width="9.85546875" style="1771" customWidth="1"/>
    <col min="8" max="8" width="9.140625" style="1771"/>
    <col min="9" max="9" width="9.28515625" style="251" customWidth="1"/>
    <col min="10" max="10" width="8.85546875" style="251" customWidth="1"/>
    <col min="11" max="11" width="9.140625" style="251" hidden="1" customWidth="1"/>
    <col min="12" max="12" width="0.140625" style="251" customWidth="1"/>
    <col min="13" max="13" width="7.28515625" style="251" customWidth="1"/>
    <col min="14" max="14" width="7" style="251" customWidth="1"/>
    <col min="15" max="15" width="9.140625" style="251" hidden="1" customWidth="1"/>
    <col min="16" max="16" width="4" style="251" hidden="1" customWidth="1"/>
    <col min="17" max="17" width="4" style="251" customWidth="1"/>
    <col min="18" max="18" width="0.140625" style="251" hidden="1" customWidth="1"/>
    <col min="19" max="19" width="21.5703125" style="251" hidden="1" customWidth="1"/>
    <col min="20" max="20" width="0.140625" style="251" hidden="1" customWidth="1"/>
    <col min="21" max="21" width="9.140625" style="251" hidden="1" customWidth="1"/>
    <col min="22" max="22" width="4.85546875" style="251" customWidth="1"/>
    <col min="23" max="23" width="8.140625" style="251" bestFit="1" customWidth="1"/>
    <col min="24" max="24" width="1.28515625" style="251" hidden="1" customWidth="1"/>
    <col min="25" max="25" width="4.5703125" style="251" customWidth="1"/>
    <col min="26" max="26" width="5" style="251" customWidth="1"/>
    <col min="27" max="27" width="9.140625" style="251" hidden="1" customWidth="1"/>
    <col min="28" max="28" width="9" style="251" bestFit="1" customWidth="1"/>
    <col min="29" max="29" width="9.140625" style="251"/>
    <col min="30" max="30" width="6.7109375" style="251" customWidth="1"/>
    <col min="31" max="16384" width="9.140625" style="251"/>
  </cols>
  <sheetData>
    <row r="1" spans="1:31" s="1981" customFormat="1" ht="18" customHeight="1" x14ac:dyDescent="0.2">
      <c r="A1" s="1975"/>
      <c r="B1" s="1038"/>
      <c r="C1" s="2872" t="s">
        <v>1095</v>
      </c>
      <c r="D1" s="2872"/>
      <c r="E1" s="2872"/>
      <c r="F1" s="2872"/>
      <c r="G1" s="2872"/>
      <c r="H1" s="2872"/>
      <c r="I1" s="2872"/>
      <c r="J1" s="2872"/>
      <c r="K1" s="2872"/>
      <c r="L1" s="2872"/>
      <c r="M1" s="2096"/>
      <c r="N1" s="1976"/>
      <c r="O1" s="2200"/>
      <c r="P1" s="2200"/>
      <c r="Q1" s="2200"/>
      <c r="R1" s="2200"/>
      <c r="S1" s="2200"/>
      <c r="T1" s="2200"/>
      <c r="U1" s="1978"/>
      <c r="V1" s="1978"/>
      <c r="W1" s="1979"/>
      <c r="X1" s="1980"/>
      <c r="AB1" s="1980"/>
    </row>
    <row r="2" spans="1:31" s="1981" customFormat="1" ht="15" customHeight="1" x14ac:dyDescent="0.2">
      <c r="A2" s="1975"/>
      <c r="B2" s="1038"/>
      <c r="C2" s="2744" t="s">
        <v>165</v>
      </c>
      <c r="D2" s="2744"/>
      <c r="E2" s="2744"/>
      <c r="F2" s="2744"/>
      <c r="G2" s="1982"/>
      <c r="H2" s="1982"/>
      <c r="I2" s="1550">
        <f>SUM(I6:I12)</f>
        <v>76850</v>
      </c>
      <c r="J2" s="1550">
        <f>SUM(J6:J12)</f>
        <v>76850</v>
      </c>
      <c r="K2" s="2121">
        <f>SUM(K10:K32)</f>
        <v>0</v>
      </c>
      <c r="L2" s="2121">
        <f>SUM(L10:L32)</f>
        <v>0</v>
      </c>
      <c r="M2" s="1983"/>
      <c r="N2" s="2199"/>
      <c r="O2" s="1978">
        <f>COUNTIF(O10:O74,"/")</f>
        <v>0</v>
      </c>
      <c r="P2" s="1978">
        <f>COUNTIF(P10:P74,"/")</f>
        <v>0</v>
      </c>
      <c r="Q2" s="1978">
        <f t="shared" ref="Q2:AA2" si="0">COUNTIF(Q10:Q32,"/")</f>
        <v>0</v>
      </c>
      <c r="R2" s="1978">
        <f t="shared" si="0"/>
        <v>0</v>
      </c>
      <c r="S2" s="1978">
        <f t="shared" si="0"/>
        <v>0</v>
      </c>
      <c r="T2" s="1978">
        <f t="shared" si="0"/>
        <v>0</v>
      </c>
      <c r="U2" s="1978">
        <f t="shared" si="0"/>
        <v>0</v>
      </c>
      <c r="V2" s="1978">
        <f t="shared" si="0"/>
        <v>0</v>
      </c>
      <c r="W2" s="1978">
        <f t="shared" si="0"/>
        <v>0</v>
      </c>
      <c r="X2" s="1978">
        <f t="shared" si="0"/>
        <v>0</v>
      </c>
      <c r="Y2" s="1978">
        <f t="shared" si="0"/>
        <v>0</v>
      </c>
      <c r="Z2" s="1978">
        <f t="shared" si="0"/>
        <v>0</v>
      </c>
      <c r="AA2" s="1978">
        <f t="shared" si="0"/>
        <v>0</v>
      </c>
      <c r="AB2" s="1985"/>
      <c r="AC2" s="1978">
        <f>COUNTIF(AC4:AC69,"/")</f>
        <v>0</v>
      </c>
      <c r="AD2" s="1975">
        <f>COUNTIF(AD4:AD69,"/")</f>
        <v>0</v>
      </c>
    </row>
    <row r="3" spans="1:31" s="1992" customFormat="1" ht="24.75" customHeight="1" x14ac:dyDescent="0.2">
      <c r="A3" s="2741" t="s">
        <v>335</v>
      </c>
      <c r="B3" s="2873" t="s">
        <v>877</v>
      </c>
      <c r="C3" s="1858" t="s">
        <v>13</v>
      </c>
      <c r="D3" s="1858" t="s">
        <v>133</v>
      </c>
      <c r="E3" s="1858" t="s">
        <v>12</v>
      </c>
      <c r="F3" s="1859" t="s">
        <v>48</v>
      </c>
      <c r="G3" s="2729" t="s">
        <v>21</v>
      </c>
      <c r="H3" s="2730"/>
      <c r="I3" s="1986" t="s">
        <v>134</v>
      </c>
      <c r="J3" s="1987" t="s">
        <v>91</v>
      </c>
      <c r="K3" s="1988" t="s">
        <v>31</v>
      </c>
      <c r="L3" s="1988" t="s">
        <v>745</v>
      </c>
      <c r="M3" s="1989" t="s">
        <v>15</v>
      </c>
      <c r="N3" s="2734" t="s">
        <v>1096</v>
      </c>
      <c r="O3" s="1292" t="s">
        <v>23</v>
      </c>
      <c r="P3" s="1292"/>
      <c r="Q3" s="1292" t="s">
        <v>1097</v>
      </c>
      <c r="R3" s="1292"/>
      <c r="S3" s="1292" t="s">
        <v>7</v>
      </c>
      <c r="T3" s="1292"/>
      <c r="U3" s="1292"/>
      <c r="V3" s="1292" t="s">
        <v>7</v>
      </c>
      <c r="W3" s="2728" t="s">
        <v>128</v>
      </c>
      <c r="X3" s="1990"/>
      <c r="Y3" s="2726" t="s">
        <v>119</v>
      </c>
      <c r="Z3" s="2726" t="s">
        <v>120</v>
      </c>
      <c r="AA3" s="2727" t="s">
        <v>125</v>
      </c>
      <c r="AB3" s="2738" t="s">
        <v>144</v>
      </c>
      <c r="AC3" s="2723" t="s">
        <v>145</v>
      </c>
      <c r="AD3" s="1991" t="s">
        <v>150</v>
      </c>
      <c r="AE3" s="2720" t="s">
        <v>159</v>
      </c>
    </row>
    <row r="4" spans="1:31" s="1992" customFormat="1" ht="15" customHeight="1" x14ac:dyDescent="0.2">
      <c r="A4" s="2742"/>
      <c r="B4" s="2873"/>
      <c r="C4" s="1860"/>
      <c r="D4" s="1860"/>
      <c r="E4" s="1860"/>
      <c r="F4" s="1860"/>
      <c r="G4" s="1993"/>
      <c r="H4" s="1993"/>
      <c r="I4" s="1994"/>
      <c r="J4" s="1995"/>
      <c r="K4" s="1994"/>
      <c r="L4" s="1994"/>
      <c r="M4" s="1996"/>
      <c r="N4" s="2735"/>
      <c r="O4" s="1997" t="s">
        <v>116</v>
      </c>
      <c r="P4" s="1997" t="s">
        <v>46</v>
      </c>
      <c r="Q4" s="1997" t="s">
        <v>77</v>
      </c>
      <c r="R4" s="1997" t="s">
        <v>45</v>
      </c>
      <c r="S4" s="1997" t="s">
        <v>24</v>
      </c>
      <c r="T4" s="1997" t="s">
        <v>25</v>
      </c>
      <c r="U4" s="1997" t="s">
        <v>26</v>
      </c>
      <c r="V4" s="1997" t="s">
        <v>45</v>
      </c>
      <c r="W4" s="2728"/>
      <c r="X4" s="1998"/>
      <c r="Y4" s="2726"/>
      <c r="Z4" s="2726"/>
      <c r="AA4" s="2727"/>
      <c r="AB4" s="2739"/>
      <c r="AC4" s="2724"/>
      <c r="AD4" s="1999"/>
      <c r="AE4" s="2721"/>
    </row>
    <row r="5" spans="1:31" s="1992" customFormat="1" ht="45.75" customHeight="1" x14ac:dyDescent="0.2">
      <c r="A5" s="2743"/>
      <c r="B5" s="2873"/>
      <c r="C5" s="1861"/>
      <c r="D5" s="1861"/>
      <c r="E5" s="1861"/>
      <c r="F5" s="1861"/>
      <c r="G5" s="2000" t="s">
        <v>130</v>
      </c>
      <c r="H5" s="2000" t="s">
        <v>131</v>
      </c>
      <c r="I5" s="2001"/>
      <c r="J5" s="2002"/>
      <c r="K5" s="2001"/>
      <c r="L5" s="2001"/>
      <c r="M5" s="2003"/>
      <c r="N5" s="2736"/>
      <c r="O5" s="2004" t="s">
        <v>182</v>
      </c>
      <c r="P5" s="2004" t="s">
        <v>9</v>
      </c>
      <c r="Q5" s="2004" t="s">
        <v>180</v>
      </c>
      <c r="R5" s="2004" t="s">
        <v>181</v>
      </c>
      <c r="S5" s="2004" t="s">
        <v>8</v>
      </c>
      <c r="T5" s="2004" t="s">
        <v>9</v>
      </c>
      <c r="U5" s="2004" t="s">
        <v>10</v>
      </c>
      <c r="V5" s="1997" t="s">
        <v>11</v>
      </c>
      <c r="W5" s="2728"/>
      <c r="X5" s="2005" t="s">
        <v>570</v>
      </c>
      <c r="Y5" s="2726"/>
      <c r="Z5" s="2726"/>
      <c r="AA5" s="2727"/>
      <c r="AB5" s="2740"/>
      <c r="AC5" s="2725"/>
      <c r="AD5" s="2006"/>
      <c r="AE5" s="2722"/>
    </row>
    <row r="6" spans="1:31" s="1975" customFormat="1" ht="94.5" x14ac:dyDescent="0.2">
      <c r="A6" s="634">
        <v>50</v>
      </c>
      <c r="B6" s="2016"/>
      <c r="C6" s="2014" t="s">
        <v>1210</v>
      </c>
      <c r="D6" s="1562" t="s">
        <v>1156</v>
      </c>
      <c r="E6" s="1563" t="s">
        <v>1157</v>
      </c>
      <c r="F6" s="633" t="s">
        <v>1155</v>
      </c>
      <c r="G6" s="1564">
        <v>44682</v>
      </c>
      <c r="H6" s="1564">
        <v>44804</v>
      </c>
      <c r="I6" s="635">
        <v>12000</v>
      </c>
      <c r="J6" s="2028">
        <v>12000</v>
      </c>
      <c r="K6" s="2028"/>
      <c r="L6" s="635"/>
      <c r="M6" s="1538" t="s">
        <v>17</v>
      </c>
      <c r="N6" s="1701" t="s">
        <v>896</v>
      </c>
      <c r="O6" s="1566"/>
      <c r="P6" s="1566"/>
      <c r="Q6" s="1032" t="s">
        <v>49</v>
      </c>
      <c r="R6" s="1567"/>
      <c r="S6" s="1568"/>
      <c r="T6" s="1567"/>
      <c r="U6" s="1569"/>
      <c r="V6" s="1567" t="s">
        <v>49</v>
      </c>
      <c r="W6" s="1570">
        <v>44652</v>
      </c>
      <c r="X6" s="1571">
        <v>44652</v>
      </c>
      <c r="Y6" s="1572" t="s">
        <v>49</v>
      </c>
      <c r="Z6" s="1572" t="s">
        <v>49</v>
      </c>
      <c r="AA6" s="1572"/>
      <c r="AB6" s="1571"/>
      <c r="AC6" s="1572"/>
      <c r="AD6" s="1572"/>
      <c r="AE6" s="1572"/>
    </row>
    <row r="7" spans="1:31" s="1975" customFormat="1" ht="189" x14ac:dyDescent="0.2">
      <c r="A7" s="634">
        <v>55</v>
      </c>
      <c r="B7" s="2016"/>
      <c r="C7" s="2014" t="s">
        <v>1275</v>
      </c>
      <c r="D7" s="1562" t="s">
        <v>1273</v>
      </c>
      <c r="E7" s="1563" t="s">
        <v>1272</v>
      </c>
      <c r="F7" s="633" t="s">
        <v>1274</v>
      </c>
      <c r="G7" s="1564">
        <v>44733</v>
      </c>
      <c r="H7" s="1564">
        <v>44734</v>
      </c>
      <c r="I7" s="635">
        <v>12300</v>
      </c>
      <c r="J7" s="2028">
        <v>12300</v>
      </c>
      <c r="K7" s="2028"/>
      <c r="L7" s="635"/>
      <c r="M7" s="1538" t="s">
        <v>1270</v>
      </c>
      <c r="N7" s="1701" t="s">
        <v>1271</v>
      </c>
      <c r="O7" s="1566"/>
      <c r="P7" s="1566"/>
      <c r="Q7" s="1032" t="s">
        <v>49</v>
      </c>
      <c r="R7" s="1567"/>
      <c r="S7" s="1568"/>
      <c r="T7" s="1567"/>
      <c r="U7" s="1569"/>
      <c r="V7" s="1567" t="s">
        <v>49</v>
      </c>
      <c r="W7" s="1571" t="s">
        <v>1276</v>
      </c>
      <c r="X7" s="1571"/>
      <c r="Y7" s="1572" t="s">
        <v>49</v>
      </c>
      <c r="Z7" s="1572" t="s">
        <v>49</v>
      </c>
      <c r="AA7" s="1572"/>
      <c r="AB7" s="1571"/>
      <c r="AC7" s="1572"/>
      <c r="AD7" s="1572"/>
      <c r="AE7" s="1572"/>
    </row>
    <row r="8" spans="1:31" s="1115" customFormat="1" ht="165" x14ac:dyDescent="0.2">
      <c r="A8" s="1120">
        <v>56</v>
      </c>
      <c r="B8" s="1121"/>
      <c r="C8" s="857" t="s">
        <v>1281</v>
      </c>
      <c r="D8" s="854" t="s">
        <v>1277</v>
      </c>
      <c r="E8" s="854" t="s">
        <v>1278</v>
      </c>
      <c r="F8" s="854" t="s">
        <v>1279</v>
      </c>
      <c r="G8" s="1564">
        <v>44704</v>
      </c>
      <c r="H8" s="2421">
        <v>44704</v>
      </c>
      <c r="I8" s="729">
        <v>52550</v>
      </c>
      <c r="J8" s="729">
        <v>52550</v>
      </c>
      <c r="K8" s="1122"/>
      <c r="L8" s="1122"/>
      <c r="M8" s="1123" t="s">
        <v>1341</v>
      </c>
      <c r="N8" s="1701" t="s">
        <v>896</v>
      </c>
      <c r="O8" s="1125"/>
      <c r="P8" s="1126"/>
      <c r="Q8" s="1032" t="s">
        <v>49</v>
      </c>
      <c r="R8" s="1567"/>
      <c r="S8" s="1568"/>
      <c r="T8" s="1567"/>
      <c r="U8" s="1569"/>
      <c r="V8" s="1567" t="s">
        <v>49</v>
      </c>
      <c r="W8" s="1151">
        <v>44707</v>
      </c>
      <c r="X8" s="1559"/>
      <c r="Y8" s="1126" t="s">
        <v>49</v>
      </c>
      <c r="Z8" s="1196" t="s">
        <v>49</v>
      </c>
      <c r="AA8" s="1130"/>
      <c r="AB8" s="1545"/>
      <c r="AC8" s="2488"/>
      <c r="AD8" s="2489"/>
      <c r="AE8" s="2490"/>
    </row>
    <row r="10" spans="1:31" s="1115" customFormat="1" ht="21.75" x14ac:dyDescent="0.2">
      <c r="A10" s="1275"/>
      <c r="B10" s="1780"/>
      <c r="C10" s="1781"/>
      <c r="D10" s="1781"/>
      <c r="E10" s="1781"/>
      <c r="F10" s="1781"/>
      <c r="G10" s="1781"/>
      <c r="H10" s="1782"/>
      <c r="I10" s="1783"/>
      <c r="J10" s="1783"/>
      <c r="K10" s="1784"/>
      <c r="L10" s="1784"/>
      <c r="M10" s="1785"/>
      <c r="N10" s="1786"/>
      <c r="O10" s="1787"/>
      <c r="P10" s="1788"/>
      <c r="Q10" s="1788"/>
      <c r="R10" s="1788"/>
      <c r="S10" s="1789"/>
      <c r="T10" s="1788"/>
      <c r="U10" s="1788"/>
      <c r="V10" s="1788"/>
      <c r="W10" s="1118"/>
      <c r="X10" s="1790"/>
      <c r="Y10" s="1788"/>
      <c r="Z10" s="1791"/>
      <c r="AA10" s="1792"/>
      <c r="AB10" s="1654"/>
      <c r="AC10" s="1793"/>
      <c r="AD10" s="1794"/>
      <c r="AE10" s="347"/>
    </row>
    <row r="11" spans="1:31" ht="16.5" x14ac:dyDescent="0.2">
      <c r="C11" s="1165"/>
      <c r="D11" s="2752" t="s">
        <v>16</v>
      </c>
      <c r="E11" s="2753"/>
      <c r="F11" s="2713" t="s">
        <v>91</v>
      </c>
      <c r="G11" s="2713"/>
      <c r="H11" s="2874"/>
      <c r="I11" s="2874"/>
      <c r="J11" s="1777"/>
    </row>
    <row r="12" spans="1:31" ht="16.5" x14ac:dyDescent="0.25">
      <c r="C12" s="1210" t="s">
        <v>46</v>
      </c>
      <c r="D12" s="431" t="s">
        <v>42</v>
      </c>
      <c r="E12" s="431" t="s">
        <v>41</v>
      </c>
      <c r="F12" s="431" t="s">
        <v>42</v>
      </c>
      <c r="G12" s="431" t="s">
        <v>41</v>
      </c>
      <c r="H12" s="1720"/>
      <c r="I12" s="1720"/>
      <c r="J12" s="1777"/>
    </row>
    <row r="13" spans="1:31" ht="16.5" x14ac:dyDescent="0.2">
      <c r="C13" s="2165" t="s">
        <v>29</v>
      </c>
      <c r="D13" s="2180">
        <v>1</v>
      </c>
      <c r="E13" s="2189">
        <f>+I6</f>
        <v>12000</v>
      </c>
      <c r="F13" s="2190">
        <f>+D13</f>
        <v>1</v>
      </c>
      <c r="G13" s="2189">
        <f>+J6</f>
        <v>12000</v>
      </c>
      <c r="H13" s="1778"/>
      <c r="I13" s="1779"/>
      <c r="J13" s="1777"/>
    </row>
    <row r="14" spans="1:31" ht="16.5" x14ac:dyDescent="0.2">
      <c r="C14" s="2165" t="s">
        <v>1280</v>
      </c>
      <c r="D14" s="2180">
        <v>2</v>
      </c>
      <c r="E14" s="2189">
        <f>+I7+I8</f>
        <v>64850</v>
      </c>
      <c r="F14" s="2190">
        <v>2</v>
      </c>
      <c r="G14" s="2189">
        <f>+J7+J8</f>
        <v>64850</v>
      </c>
      <c r="H14" s="1778"/>
      <c r="I14" s="1779"/>
      <c r="J14" s="1777"/>
    </row>
    <row r="15" spans="1:31" ht="18.75" x14ac:dyDescent="0.3">
      <c r="C15" s="2191" t="s">
        <v>35</v>
      </c>
      <c r="D15" s="2192">
        <f>SUM(D13:D14)</f>
        <v>3</v>
      </c>
      <c r="E15" s="2496">
        <f t="shared" ref="E15:G15" si="1">SUM(E13:E14)</f>
        <v>76850</v>
      </c>
      <c r="F15" s="2192">
        <f t="shared" si="1"/>
        <v>3</v>
      </c>
      <c r="G15" s="2496">
        <f t="shared" si="1"/>
        <v>76850</v>
      </c>
      <c r="H15" s="1777"/>
      <c r="I15" s="1777"/>
      <c r="J15" s="1777"/>
    </row>
    <row r="16" spans="1:31" ht="20.25" x14ac:dyDescent="0.2">
      <c r="G16" s="251"/>
      <c r="H16" s="251"/>
      <c r="L16" s="1768"/>
    </row>
    <row r="17" spans="3:3" ht="20.25" x14ac:dyDescent="0.2">
      <c r="C17" s="1770"/>
    </row>
    <row r="18" spans="3:3" ht="20.25" x14ac:dyDescent="0.2">
      <c r="C18" s="1770"/>
    </row>
    <row r="19" spans="3:3" ht="20.25" x14ac:dyDescent="0.2">
      <c r="C19" s="1770"/>
    </row>
    <row r="20" spans="3:3" ht="20.25" x14ac:dyDescent="0.2">
      <c r="C20" s="1770"/>
    </row>
    <row r="21" spans="3:3" ht="20.25" x14ac:dyDescent="0.2">
      <c r="C21" s="1770"/>
    </row>
    <row r="22" spans="3:3" ht="20.25" x14ac:dyDescent="0.2">
      <c r="C22" s="1770"/>
    </row>
    <row r="23" spans="3:3" ht="20.25" x14ac:dyDescent="0.2">
      <c r="C23" s="1770"/>
    </row>
    <row r="24" spans="3:3" ht="20.25" x14ac:dyDescent="0.2">
      <c r="C24" s="1770"/>
    </row>
  </sheetData>
  <mergeCells count="16">
    <mergeCell ref="AE3:AE5"/>
    <mergeCell ref="D11:E11"/>
    <mergeCell ref="F11:G11"/>
    <mergeCell ref="H11:I11"/>
    <mergeCell ref="W3:W5"/>
    <mergeCell ref="Y3:Y5"/>
    <mergeCell ref="Z3:Z5"/>
    <mergeCell ref="AA3:AA5"/>
    <mergeCell ref="AB3:AB5"/>
    <mergeCell ref="AC3:AC5"/>
    <mergeCell ref="N3:N5"/>
    <mergeCell ref="C1:L1"/>
    <mergeCell ref="C2:F2"/>
    <mergeCell ref="A3:A5"/>
    <mergeCell ref="B3:B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&amp;Rกลุ่มงานยุทธศาสตร์และแผนงานโครงการ2565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BA4C1-23C4-4FEF-889E-571AD85E85AE}">
  <sheetPr>
    <tabColor theme="4" tint="0.79998168889431442"/>
  </sheetPr>
  <dimension ref="A1:L92"/>
  <sheetViews>
    <sheetView topLeftCell="A43" workbookViewId="0">
      <selection activeCell="C7" sqref="C7"/>
    </sheetView>
  </sheetViews>
  <sheetFormatPr defaultColWidth="10.28515625" defaultRowHeight="64.5" customHeight="1" x14ac:dyDescent="0.2"/>
  <cols>
    <col min="1" max="1" width="21" style="1820" customWidth="1"/>
    <col min="2" max="3" width="13" style="1820" customWidth="1"/>
    <col min="4" max="4" width="13" style="1844" customWidth="1"/>
    <col min="5" max="6" width="13" style="1820" customWidth="1"/>
    <col min="7" max="7" width="27.28515625" style="9" customWidth="1"/>
    <col min="8" max="8" width="16.85546875" style="9" customWidth="1"/>
    <col min="9" max="9" width="17.28515625" style="9" bestFit="1" customWidth="1"/>
    <col min="10" max="10" width="15.28515625" style="1816" bestFit="1" customWidth="1"/>
    <col min="11" max="11" width="19.140625" style="9" customWidth="1"/>
    <col min="12" max="12" width="12.140625" style="9" bestFit="1" customWidth="1"/>
    <col min="13" max="16384" width="10.28515625" style="1820"/>
  </cols>
  <sheetData>
    <row r="1" spans="1:12" ht="21.75" customHeight="1" x14ac:dyDescent="0.2">
      <c r="A1" s="2520" t="s">
        <v>978</v>
      </c>
      <c r="B1" s="2520"/>
      <c r="C1" s="2520"/>
      <c r="D1" s="2520"/>
      <c r="E1" s="2520"/>
      <c r="F1" s="2520"/>
      <c r="G1" s="2521" t="s">
        <v>1102</v>
      </c>
      <c r="H1" s="2521"/>
      <c r="I1" s="2521"/>
      <c r="J1" s="2521"/>
      <c r="K1" s="2521"/>
      <c r="L1" s="2521"/>
    </row>
    <row r="2" spans="1:12" ht="21.75" customHeight="1" x14ac:dyDescent="0.2">
      <c r="A2" s="2520" t="str">
        <f>[2]ยา!A2</f>
        <v>โรงพยาบาลสงขลา จังหวัดสงขลา</v>
      </c>
      <c r="B2" s="2520"/>
      <c r="C2" s="2520"/>
      <c r="D2" s="2520"/>
      <c r="E2" s="2520"/>
      <c r="F2" s="2520"/>
      <c r="G2" s="2521">
        <f>[2]ยา!G2</f>
        <v>0</v>
      </c>
      <c r="H2" s="2521"/>
      <c r="I2" s="2521"/>
      <c r="J2" s="2521"/>
      <c r="K2" s="2521"/>
      <c r="L2" s="2521"/>
    </row>
    <row r="3" spans="1:12" ht="21.75" customHeight="1" x14ac:dyDescent="0.2">
      <c r="A3" s="2522" t="s">
        <v>1044</v>
      </c>
      <c r="B3" s="2522"/>
      <c r="C3" s="2522"/>
      <c r="D3" s="2522"/>
      <c r="E3" s="2522"/>
      <c r="F3" s="2522"/>
      <c r="G3" s="2523" t="s">
        <v>1039</v>
      </c>
      <c r="H3" s="2523"/>
      <c r="I3" s="2523"/>
      <c r="J3" s="2523"/>
      <c r="K3" s="2523"/>
      <c r="L3" s="2523"/>
    </row>
    <row r="4" spans="1:12" s="298" customFormat="1" ht="21.75" customHeight="1" x14ac:dyDescent="0.2">
      <c r="B4" s="1821"/>
      <c r="C4" s="1821"/>
      <c r="D4" s="1822"/>
      <c r="E4" s="1823"/>
      <c r="F4" s="1824"/>
      <c r="G4" s="1"/>
      <c r="H4" s="1809"/>
      <c r="I4" s="1809"/>
      <c r="J4" s="1810"/>
      <c r="K4" s="1811"/>
      <c r="L4" s="1812"/>
    </row>
    <row r="5" spans="1:12" ht="17.25" customHeight="1" x14ac:dyDescent="0.2">
      <c r="A5" s="2518" t="s">
        <v>979</v>
      </c>
      <c r="B5" s="2514" t="s">
        <v>980</v>
      </c>
      <c r="C5" s="2516" t="s">
        <v>981</v>
      </c>
      <c r="D5" s="2514" t="s">
        <v>982</v>
      </c>
      <c r="E5" s="2514" t="s">
        <v>983</v>
      </c>
      <c r="F5" s="1797" t="s">
        <v>984</v>
      </c>
      <c r="G5" s="2518" t="s">
        <v>979</v>
      </c>
      <c r="H5" s="2514" t="s">
        <v>980</v>
      </c>
      <c r="I5" s="2516" t="s">
        <v>981</v>
      </c>
      <c r="J5" s="2514" t="s">
        <v>982</v>
      </c>
      <c r="K5" s="2514" t="s">
        <v>983</v>
      </c>
      <c r="L5" s="1797" t="s">
        <v>984</v>
      </c>
    </row>
    <row r="6" spans="1:12" ht="17.25" customHeight="1" x14ac:dyDescent="0.2">
      <c r="A6" s="2519"/>
      <c r="B6" s="2515"/>
      <c r="C6" s="2517"/>
      <c r="D6" s="2515"/>
      <c r="E6" s="2515"/>
      <c r="F6" s="1798" t="s">
        <v>985</v>
      </c>
      <c r="G6" s="2519"/>
      <c r="H6" s="2515"/>
      <c r="I6" s="2517"/>
      <c r="J6" s="2515"/>
      <c r="K6" s="2515"/>
      <c r="L6" s="1798" t="s">
        <v>985</v>
      </c>
    </row>
    <row r="7" spans="1:12" ht="64.5" customHeight="1" x14ac:dyDescent="0.2">
      <c r="A7" s="857" t="s">
        <v>986</v>
      </c>
      <c r="B7" s="1825">
        <v>0</v>
      </c>
      <c r="C7" s="1825">
        <f>B7/12*3</f>
        <v>0</v>
      </c>
      <c r="D7" s="1799">
        <v>0</v>
      </c>
      <c r="E7" s="1800">
        <f>C7-D7</f>
        <v>0</v>
      </c>
      <c r="F7" s="1825" t="e">
        <f>E7*100/C7</f>
        <v>#DIV/0!</v>
      </c>
      <c r="G7" s="2123" t="s">
        <v>986</v>
      </c>
      <c r="H7" s="1813">
        <v>0</v>
      </c>
      <c r="I7" s="1813">
        <f>H7/12*3</f>
        <v>0</v>
      </c>
      <c r="J7" s="1799">
        <v>0</v>
      </c>
      <c r="K7" s="1800">
        <f>I7-J7</f>
        <v>0</v>
      </c>
      <c r="L7" s="2146" t="e">
        <f>K7*100/I7</f>
        <v>#DIV/0!</v>
      </c>
    </row>
    <row r="8" spans="1:12" ht="64.5" customHeight="1" x14ac:dyDescent="0.2">
      <c r="A8" s="431" t="s">
        <v>261</v>
      </c>
      <c r="B8" s="1825">
        <v>50000</v>
      </c>
      <c r="C8" s="1825">
        <f t="shared" ref="C8:C92" si="0">B8/12*3</f>
        <v>12500</v>
      </c>
      <c r="D8" s="1799">
        <v>0</v>
      </c>
      <c r="E8" s="1800">
        <f t="shared" ref="E8:E92" si="1">C8-D8</f>
        <v>12500</v>
      </c>
      <c r="F8" s="1825">
        <f>+D8*100/B8</f>
        <v>0</v>
      </c>
      <c r="G8" s="2124" t="s">
        <v>999</v>
      </c>
      <c r="H8" s="1813">
        <v>37800</v>
      </c>
      <c r="I8" s="1813">
        <f t="shared" ref="I8:I15" si="2">H8/12*3</f>
        <v>9450</v>
      </c>
      <c r="J8" s="1799">
        <v>0</v>
      </c>
      <c r="K8" s="1800">
        <f t="shared" ref="K8:K15" si="3">I8-J8</f>
        <v>9450</v>
      </c>
      <c r="L8" s="2146">
        <f t="shared" ref="L8:L15" si="4">K8*100/I8</f>
        <v>100</v>
      </c>
    </row>
    <row r="9" spans="1:12" ht="64.5" customHeight="1" x14ac:dyDescent="0.2">
      <c r="A9" s="855" t="s">
        <v>1045</v>
      </c>
      <c r="B9" s="1825">
        <v>100000</v>
      </c>
      <c r="C9" s="1825">
        <f t="shared" si="0"/>
        <v>25000</v>
      </c>
      <c r="D9" s="1799">
        <f>+ยุทธ1!J8</f>
        <v>119219.2</v>
      </c>
      <c r="E9" s="1800">
        <f t="shared" si="1"/>
        <v>-94219.199999999997</v>
      </c>
      <c r="F9" s="1825">
        <f>+D9*100/B9</f>
        <v>119.2192</v>
      </c>
      <c r="G9" s="2125" t="s">
        <v>1000</v>
      </c>
      <c r="H9" s="1813">
        <v>137400</v>
      </c>
      <c r="I9" s="1813">
        <f t="shared" si="2"/>
        <v>34350</v>
      </c>
      <c r="J9" s="1799">
        <v>119219.2</v>
      </c>
      <c r="K9" s="1800">
        <f t="shared" si="3"/>
        <v>-84869.2</v>
      </c>
      <c r="L9" s="2147">
        <f t="shared" si="4"/>
        <v>-247.07190684133914</v>
      </c>
    </row>
    <row r="10" spans="1:12" ht="64.5" customHeight="1" x14ac:dyDescent="0.2">
      <c r="A10" s="857" t="s">
        <v>1046</v>
      </c>
      <c r="B10" s="1825">
        <v>90660</v>
      </c>
      <c r="C10" s="1825">
        <f t="shared" si="0"/>
        <v>22665</v>
      </c>
      <c r="D10" s="1799">
        <v>0</v>
      </c>
      <c r="E10" s="1800">
        <f t="shared" si="1"/>
        <v>22665</v>
      </c>
      <c r="F10" s="1825">
        <f t="shared" ref="F10:F73" si="5">+D10*100/B10</f>
        <v>0</v>
      </c>
      <c r="G10" s="2126" t="s">
        <v>1001</v>
      </c>
      <c r="H10" s="1813">
        <v>50350</v>
      </c>
      <c r="I10" s="1813">
        <f t="shared" si="2"/>
        <v>12587.5</v>
      </c>
      <c r="J10" s="1799">
        <v>0</v>
      </c>
      <c r="K10" s="1800">
        <f t="shared" si="3"/>
        <v>12587.5</v>
      </c>
      <c r="L10" s="2147">
        <f t="shared" si="4"/>
        <v>100</v>
      </c>
    </row>
    <row r="11" spans="1:12" ht="64.5" customHeight="1" x14ac:dyDescent="0.2">
      <c r="A11" s="857" t="s">
        <v>1047</v>
      </c>
      <c r="B11" s="1825">
        <v>40000</v>
      </c>
      <c r="C11" s="1825">
        <f t="shared" si="0"/>
        <v>10000</v>
      </c>
      <c r="D11" s="1799">
        <v>0</v>
      </c>
      <c r="E11" s="1800">
        <f t="shared" si="1"/>
        <v>10000</v>
      </c>
      <c r="F11" s="1825">
        <f t="shared" si="5"/>
        <v>0</v>
      </c>
      <c r="G11" s="2127" t="s">
        <v>1002</v>
      </c>
      <c r="H11" s="1813">
        <v>62310</v>
      </c>
      <c r="I11" s="1813">
        <f t="shared" si="2"/>
        <v>15577.5</v>
      </c>
      <c r="J11" s="1799">
        <v>0</v>
      </c>
      <c r="K11" s="1800">
        <f t="shared" si="3"/>
        <v>15577.5</v>
      </c>
      <c r="L11" s="2147">
        <f t="shared" si="4"/>
        <v>100</v>
      </c>
    </row>
    <row r="12" spans="1:12" ht="64.5" customHeight="1" x14ac:dyDescent="0.2">
      <c r="A12" s="857" t="s">
        <v>1048</v>
      </c>
      <c r="B12" s="1825">
        <v>65000</v>
      </c>
      <c r="C12" s="1825">
        <f t="shared" si="0"/>
        <v>16250</v>
      </c>
      <c r="D12" s="1799">
        <v>0</v>
      </c>
      <c r="E12" s="1800">
        <f t="shared" si="1"/>
        <v>16250</v>
      </c>
      <c r="F12" s="1825">
        <f t="shared" si="5"/>
        <v>0</v>
      </c>
      <c r="G12" s="2126" t="s">
        <v>987</v>
      </c>
      <c r="H12" s="1813">
        <v>55870</v>
      </c>
      <c r="I12" s="1813">
        <f t="shared" si="2"/>
        <v>13967.5</v>
      </c>
      <c r="J12" s="1799">
        <v>0</v>
      </c>
      <c r="K12" s="1800">
        <f t="shared" si="3"/>
        <v>13967.5</v>
      </c>
      <c r="L12" s="2147">
        <f t="shared" si="4"/>
        <v>100</v>
      </c>
    </row>
    <row r="13" spans="1:12" ht="64.5" customHeight="1" x14ac:dyDescent="0.2">
      <c r="A13" s="1826" t="s">
        <v>987</v>
      </c>
      <c r="B13" s="1825">
        <v>100000</v>
      </c>
      <c r="C13" s="1825">
        <f t="shared" si="0"/>
        <v>25000</v>
      </c>
      <c r="D13" s="1799">
        <v>0</v>
      </c>
      <c r="E13" s="1800">
        <f t="shared" si="1"/>
        <v>25000</v>
      </c>
      <c r="F13" s="1825">
        <f t="shared" si="5"/>
        <v>0</v>
      </c>
      <c r="G13" s="2128" t="s">
        <v>1023</v>
      </c>
      <c r="H13" s="1813">
        <v>15600</v>
      </c>
      <c r="I13" s="1813">
        <f t="shared" si="2"/>
        <v>3900</v>
      </c>
      <c r="J13" s="1799">
        <f>+ยุทธ1!J12</f>
        <v>11600</v>
      </c>
      <c r="K13" s="1800">
        <f t="shared" si="3"/>
        <v>-7700</v>
      </c>
      <c r="L13" s="2147">
        <f t="shared" si="4"/>
        <v>-197.43589743589743</v>
      </c>
    </row>
    <row r="14" spans="1:12" ht="64.5" customHeight="1" x14ac:dyDescent="0.2">
      <c r="A14" s="431" t="s">
        <v>1049</v>
      </c>
      <c r="B14" s="1825">
        <v>9000</v>
      </c>
      <c r="C14" s="1825">
        <f t="shared" si="0"/>
        <v>2250</v>
      </c>
      <c r="D14" s="1799">
        <v>0</v>
      </c>
      <c r="E14" s="1800">
        <f t="shared" si="1"/>
        <v>2250</v>
      </c>
      <c r="F14" s="1825">
        <f t="shared" si="5"/>
        <v>0</v>
      </c>
      <c r="G14" s="2126" t="s">
        <v>988</v>
      </c>
      <c r="H14" s="1813">
        <v>20700</v>
      </c>
      <c r="I14" s="1813">
        <f t="shared" si="2"/>
        <v>5175</v>
      </c>
      <c r="J14" s="1799">
        <v>0</v>
      </c>
      <c r="K14" s="1800">
        <f t="shared" si="3"/>
        <v>5175</v>
      </c>
      <c r="L14" s="2147">
        <f t="shared" si="4"/>
        <v>100</v>
      </c>
    </row>
    <row r="15" spans="1:12" ht="64.5" customHeight="1" x14ac:dyDescent="0.2">
      <c r="A15" s="431" t="s">
        <v>1050</v>
      </c>
      <c r="B15" s="1825">
        <v>59220</v>
      </c>
      <c r="C15" s="1825">
        <f t="shared" si="0"/>
        <v>14805</v>
      </c>
      <c r="D15" s="1799">
        <v>0</v>
      </c>
      <c r="E15" s="1800">
        <f t="shared" si="1"/>
        <v>14805</v>
      </c>
      <c r="F15" s="1825">
        <f t="shared" si="5"/>
        <v>0</v>
      </c>
      <c r="G15" s="2126" t="s">
        <v>989</v>
      </c>
      <c r="H15" s="1813">
        <v>31300</v>
      </c>
      <c r="I15" s="1813">
        <f t="shared" si="2"/>
        <v>7825</v>
      </c>
      <c r="J15" s="1799"/>
      <c r="K15" s="1800">
        <f t="shared" si="3"/>
        <v>7825</v>
      </c>
      <c r="L15" s="2147">
        <f t="shared" si="4"/>
        <v>100</v>
      </c>
    </row>
    <row r="16" spans="1:12" ht="64.5" customHeight="1" x14ac:dyDescent="0.2">
      <c r="A16" s="221" t="s">
        <v>1051</v>
      </c>
      <c r="B16" s="1827">
        <v>20000</v>
      </c>
      <c r="C16" s="1825">
        <f t="shared" si="0"/>
        <v>5000</v>
      </c>
      <c r="D16" s="1799">
        <v>0</v>
      </c>
      <c r="E16" s="1800">
        <f t="shared" si="1"/>
        <v>5000</v>
      </c>
      <c r="F16" s="1825">
        <f t="shared" si="5"/>
        <v>0</v>
      </c>
      <c r="G16" s="2124" t="s">
        <v>209</v>
      </c>
      <c r="H16" s="1799">
        <v>36300</v>
      </c>
      <c r="I16" s="1813">
        <f t="shared" ref="I16:I29" si="6">H16/12*3</f>
        <v>9075</v>
      </c>
      <c r="J16" s="1799">
        <f>+ยุทธ2!J6</f>
        <v>35788</v>
      </c>
      <c r="K16" s="1800">
        <f t="shared" ref="K16:K29" si="7">I16-J16</f>
        <v>-26713</v>
      </c>
      <c r="L16" s="2147">
        <f t="shared" ref="L16:L29" si="8">K16*100/I16</f>
        <v>-294.35812672176309</v>
      </c>
    </row>
    <row r="17" spans="1:12" ht="64.5" customHeight="1" x14ac:dyDescent="0.2">
      <c r="A17" s="1608" t="s">
        <v>988</v>
      </c>
      <c r="B17" s="1827">
        <v>36100</v>
      </c>
      <c r="C17" s="1825">
        <f t="shared" si="0"/>
        <v>9025</v>
      </c>
      <c r="D17" s="1799">
        <v>0</v>
      </c>
      <c r="E17" s="1800">
        <f t="shared" si="1"/>
        <v>9025</v>
      </c>
      <c r="F17" s="1825">
        <f t="shared" si="5"/>
        <v>0</v>
      </c>
      <c r="G17" s="2129" t="s">
        <v>1038</v>
      </c>
      <c r="H17" s="1799">
        <v>19800</v>
      </c>
      <c r="I17" s="1813">
        <f t="shared" si="6"/>
        <v>4950</v>
      </c>
      <c r="J17" s="1799">
        <f>+ยุทธ2!J7</f>
        <v>13200</v>
      </c>
      <c r="K17" s="1800">
        <f t="shared" si="7"/>
        <v>-8250</v>
      </c>
      <c r="L17" s="2147">
        <f t="shared" si="8"/>
        <v>-166.66666666666666</v>
      </c>
    </row>
    <row r="18" spans="1:12" ht="64.5" customHeight="1" x14ac:dyDescent="0.2">
      <c r="A18" s="1828" t="s">
        <v>989</v>
      </c>
      <c r="B18" s="1827">
        <v>31300</v>
      </c>
      <c r="C18" s="1825">
        <f t="shared" si="0"/>
        <v>7825</v>
      </c>
      <c r="D18" s="1799">
        <v>0</v>
      </c>
      <c r="E18" s="1800">
        <f t="shared" si="1"/>
        <v>7825</v>
      </c>
      <c r="F18" s="1825">
        <f t="shared" si="5"/>
        <v>0</v>
      </c>
      <c r="G18" s="1227" t="s">
        <v>1025</v>
      </c>
      <c r="H18" s="1799">
        <v>33600</v>
      </c>
      <c r="I18" s="1813">
        <f t="shared" si="6"/>
        <v>8400</v>
      </c>
      <c r="J18" s="1799">
        <f>+ยุทธ2!J8</f>
        <v>8400</v>
      </c>
      <c r="K18" s="1800">
        <f t="shared" si="7"/>
        <v>0</v>
      </c>
      <c r="L18" s="2147">
        <f t="shared" si="8"/>
        <v>0</v>
      </c>
    </row>
    <row r="19" spans="1:12" ht="64.5" customHeight="1" x14ac:dyDescent="0.2">
      <c r="A19" s="1828" t="s">
        <v>1052</v>
      </c>
      <c r="B19" s="1827">
        <v>93400</v>
      </c>
      <c r="C19" s="1825">
        <f t="shared" si="0"/>
        <v>23350</v>
      </c>
      <c r="D19" s="1799">
        <v>0</v>
      </c>
      <c r="E19" s="1800">
        <f t="shared" si="1"/>
        <v>23350</v>
      </c>
      <c r="F19" s="1825">
        <f t="shared" si="5"/>
        <v>0</v>
      </c>
      <c r="G19" s="1227" t="s">
        <v>1031</v>
      </c>
      <c r="H19" s="1795">
        <v>275000</v>
      </c>
      <c r="I19" s="1813">
        <f t="shared" si="6"/>
        <v>68750</v>
      </c>
      <c r="J19" s="1799">
        <f>+ยุทธ2!J9</f>
        <v>89000</v>
      </c>
      <c r="K19" s="1800">
        <f t="shared" si="7"/>
        <v>-20250</v>
      </c>
      <c r="L19" s="2147">
        <f t="shared" si="8"/>
        <v>-29.454545454545453</v>
      </c>
    </row>
    <row r="20" spans="1:12" ht="64.5" customHeight="1" x14ac:dyDescent="0.2">
      <c r="A20" s="1828" t="s">
        <v>1053</v>
      </c>
      <c r="B20" s="1827">
        <v>267280</v>
      </c>
      <c r="C20" s="1825">
        <f t="shared" si="0"/>
        <v>66820</v>
      </c>
      <c r="D20" s="1799">
        <v>0</v>
      </c>
      <c r="E20" s="1800"/>
      <c r="F20" s="1825">
        <f t="shared" si="5"/>
        <v>0</v>
      </c>
      <c r="G20" s="1817" t="s">
        <v>1024</v>
      </c>
      <c r="H20" s="73">
        <v>85000</v>
      </c>
      <c r="I20" s="1813">
        <f t="shared" si="6"/>
        <v>21250</v>
      </c>
      <c r="J20" s="1799">
        <v>0</v>
      </c>
      <c r="K20" s="1800">
        <f t="shared" si="7"/>
        <v>21250</v>
      </c>
      <c r="L20" s="2147">
        <f t="shared" si="8"/>
        <v>100</v>
      </c>
    </row>
    <row r="21" spans="1:12" ht="64.5" customHeight="1" x14ac:dyDescent="0.2">
      <c r="A21" s="1829" t="s">
        <v>1054</v>
      </c>
      <c r="B21" s="1827">
        <v>24000</v>
      </c>
      <c r="C21" s="1825">
        <f t="shared" si="0"/>
        <v>6000</v>
      </c>
      <c r="D21" s="1799">
        <v>0</v>
      </c>
      <c r="E21" s="1800">
        <f t="shared" si="1"/>
        <v>6000</v>
      </c>
      <c r="F21" s="1825">
        <f t="shared" si="5"/>
        <v>0</v>
      </c>
      <c r="G21" s="1817" t="s">
        <v>1027</v>
      </c>
      <c r="H21" s="73">
        <v>5760</v>
      </c>
      <c r="I21" s="1813">
        <f t="shared" si="6"/>
        <v>1440</v>
      </c>
      <c r="J21" s="1799">
        <v>0</v>
      </c>
      <c r="K21" s="1800">
        <f t="shared" si="7"/>
        <v>1440</v>
      </c>
      <c r="L21" s="2147">
        <f t="shared" si="8"/>
        <v>100</v>
      </c>
    </row>
    <row r="22" spans="1:12" ht="64.5" customHeight="1" x14ac:dyDescent="0.2">
      <c r="A22" s="426" t="s">
        <v>209</v>
      </c>
      <c r="B22" s="1827">
        <v>15300</v>
      </c>
      <c r="C22" s="1825">
        <f t="shared" si="0"/>
        <v>3825</v>
      </c>
      <c r="D22" s="1799">
        <f>+ยุทธ2!J6</f>
        <v>35788</v>
      </c>
      <c r="E22" s="1800">
        <f t="shared" si="1"/>
        <v>-31963</v>
      </c>
      <c r="F22" s="1825">
        <f t="shared" si="5"/>
        <v>233.90849673202615</v>
      </c>
      <c r="G22" s="1817" t="s">
        <v>1028</v>
      </c>
      <c r="H22" s="73">
        <v>0</v>
      </c>
      <c r="I22" s="1813">
        <f t="shared" si="6"/>
        <v>0</v>
      </c>
      <c r="J22" s="1799">
        <v>0</v>
      </c>
      <c r="K22" s="1800">
        <f t="shared" si="7"/>
        <v>0</v>
      </c>
      <c r="L22" s="2147" t="e">
        <f t="shared" si="8"/>
        <v>#DIV/0!</v>
      </c>
    </row>
    <row r="23" spans="1:12" ht="64.5" customHeight="1" x14ac:dyDescent="0.2">
      <c r="A23" s="426" t="s">
        <v>211</v>
      </c>
      <c r="B23" s="1830">
        <v>20000</v>
      </c>
      <c r="C23" s="1825">
        <f t="shared" si="0"/>
        <v>5000</v>
      </c>
      <c r="D23" s="1799">
        <f>+ยุทธ2!J7</f>
        <v>13200</v>
      </c>
      <c r="E23" s="1800">
        <f>SUM(E7:E22)</f>
        <v>28487.800000000003</v>
      </c>
      <c r="F23" s="1825">
        <f t="shared" si="5"/>
        <v>66</v>
      </c>
      <c r="G23" s="1227" t="s">
        <v>1029</v>
      </c>
      <c r="H23" s="73">
        <v>380800</v>
      </c>
      <c r="I23" s="1813">
        <f t="shared" si="6"/>
        <v>95200</v>
      </c>
      <c r="J23" s="1799">
        <v>0</v>
      </c>
      <c r="K23" s="1800">
        <f t="shared" si="7"/>
        <v>95200</v>
      </c>
      <c r="L23" s="2147">
        <f t="shared" si="8"/>
        <v>100</v>
      </c>
    </row>
    <row r="24" spans="1:12" ht="64.5" customHeight="1" x14ac:dyDescent="0.2">
      <c r="A24" s="426" t="s">
        <v>1055</v>
      </c>
      <c r="B24" s="1831">
        <v>8500</v>
      </c>
      <c r="C24" s="1825">
        <f t="shared" si="0"/>
        <v>2125</v>
      </c>
      <c r="D24" s="1799">
        <v>0</v>
      </c>
      <c r="E24" s="1800">
        <f t="shared" si="1"/>
        <v>2125</v>
      </c>
      <c r="F24" s="1825">
        <f t="shared" si="5"/>
        <v>0</v>
      </c>
      <c r="G24" s="2122" t="s">
        <v>1153</v>
      </c>
      <c r="H24" s="73">
        <v>43200</v>
      </c>
      <c r="I24" s="1813">
        <f t="shared" si="6"/>
        <v>10800</v>
      </c>
      <c r="J24" s="1799">
        <v>0</v>
      </c>
      <c r="K24" s="1800">
        <f t="shared" si="7"/>
        <v>10800</v>
      </c>
      <c r="L24" s="2147">
        <f t="shared" si="8"/>
        <v>100</v>
      </c>
    </row>
    <row r="25" spans="1:12" ht="64.5" customHeight="1" x14ac:dyDescent="0.2">
      <c r="A25" s="857" t="s">
        <v>1115</v>
      </c>
      <c r="B25" s="1831">
        <v>33600</v>
      </c>
      <c r="C25" s="1825">
        <f t="shared" si="0"/>
        <v>8400</v>
      </c>
      <c r="D25" s="1831">
        <f>+ยุทธ2!J8</f>
        <v>8400</v>
      </c>
      <c r="E25" s="1800">
        <f t="shared" si="1"/>
        <v>0</v>
      </c>
      <c r="F25" s="1825">
        <f t="shared" si="5"/>
        <v>25</v>
      </c>
      <c r="G25" s="2122" t="s">
        <v>1166</v>
      </c>
      <c r="H25" s="73">
        <v>26930</v>
      </c>
      <c r="I25" s="1813">
        <f t="shared" si="6"/>
        <v>6732.5</v>
      </c>
      <c r="J25" s="1799">
        <v>0</v>
      </c>
      <c r="K25" s="1800">
        <f t="shared" si="7"/>
        <v>6732.5</v>
      </c>
      <c r="L25" s="2147">
        <f t="shared" si="8"/>
        <v>100</v>
      </c>
    </row>
    <row r="26" spans="1:12" ht="64.5" customHeight="1" x14ac:dyDescent="0.2">
      <c r="A26" s="1832" t="s">
        <v>1056</v>
      </c>
      <c r="B26" s="1833">
        <v>0</v>
      </c>
      <c r="C26" s="1825">
        <f t="shared" si="0"/>
        <v>0</v>
      </c>
      <c r="D26" s="1831"/>
      <c r="E26" s="1800">
        <f t="shared" si="1"/>
        <v>0</v>
      </c>
      <c r="F26" s="1825" t="e">
        <f t="shared" si="5"/>
        <v>#DIV/0!</v>
      </c>
      <c r="G26" s="857" t="s">
        <v>1247</v>
      </c>
      <c r="H26" s="73">
        <v>180150</v>
      </c>
      <c r="I26" s="1813">
        <f t="shared" si="6"/>
        <v>45037.5</v>
      </c>
      <c r="J26" s="1799">
        <v>0</v>
      </c>
      <c r="K26" s="1800">
        <f t="shared" si="7"/>
        <v>45037.5</v>
      </c>
      <c r="L26" s="2147">
        <f t="shared" si="8"/>
        <v>100</v>
      </c>
    </row>
    <row r="27" spans="1:12" ht="64.5" customHeight="1" x14ac:dyDescent="0.2">
      <c r="A27" s="857" t="s">
        <v>1114</v>
      </c>
      <c r="B27" s="1800">
        <v>275000</v>
      </c>
      <c r="C27" s="1813">
        <f t="shared" si="0"/>
        <v>68750</v>
      </c>
      <c r="D27" s="1831">
        <f>+ยุทธ2!J9</f>
        <v>89000</v>
      </c>
      <c r="E27" s="1800">
        <f t="shared" si="1"/>
        <v>-20250</v>
      </c>
      <c r="F27" s="1825">
        <f t="shared" si="5"/>
        <v>32.363636363636367</v>
      </c>
      <c r="G27" s="2232" t="s">
        <v>1248</v>
      </c>
      <c r="H27" s="73">
        <v>900000</v>
      </c>
      <c r="I27" s="1813">
        <f t="shared" si="6"/>
        <v>225000</v>
      </c>
      <c r="J27" s="1799">
        <v>0</v>
      </c>
      <c r="K27" s="1800">
        <f t="shared" si="7"/>
        <v>225000</v>
      </c>
      <c r="L27" s="2147">
        <f t="shared" si="8"/>
        <v>100</v>
      </c>
    </row>
    <row r="28" spans="1:12" ht="64.5" customHeight="1" x14ac:dyDescent="0.2">
      <c r="A28" s="855" t="s">
        <v>1057</v>
      </c>
      <c r="B28" s="1800">
        <v>90000</v>
      </c>
      <c r="C28" s="1813">
        <f t="shared" si="0"/>
        <v>22500</v>
      </c>
      <c r="D28" s="1834">
        <v>0</v>
      </c>
      <c r="E28" s="1800">
        <f t="shared" si="1"/>
        <v>22500</v>
      </c>
      <c r="F28" s="1825">
        <f t="shared" si="5"/>
        <v>0</v>
      </c>
      <c r="G28" s="1818" t="s">
        <v>1030</v>
      </c>
      <c r="H28" s="73">
        <v>58740</v>
      </c>
      <c r="I28" s="1813">
        <f t="shared" si="6"/>
        <v>14685</v>
      </c>
      <c r="J28" s="2233">
        <v>0</v>
      </c>
      <c r="K28" s="1800">
        <f t="shared" si="7"/>
        <v>14685</v>
      </c>
      <c r="L28" s="2147">
        <f t="shared" si="8"/>
        <v>100</v>
      </c>
    </row>
    <row r="29" spans="1:12" ht="64.5" customHeight="1" x14ac:dyDescent="0.2">
      <c r="A29" s="1835" t="s">
        <v>1058</v>
      </c>
      <c r="B29" s="1800">
        <v>58750</v>
      </c>
      <c r="C29" s="1813">
        <f t="shared" si="0"/>
        <v>14687.5</v>
      </c>
      <c r="D29" s="1834">
        <v>0</v>
      </c>
      <c r="E29" s="1800">
        <f t="shared" si="1"/>
        <v>14687.5</v>
      </c>
      <c r="F29" s="1825">
        <f t="shared" si="5"/>
        <v>0</v>
      </c>
      <c r="G29" s="1818" t="s">
        <v>990</v>
      </c>
      <c r="H29" s="73">
        <v>12000</v>
      </c>
      <c r="I29" s="1813">
        <f t="shared" si="6"/>
        <v>3000</v>
      </c>
      <c r="J29" s="73">
        <v>0</v>
      </c>
      <c r="K29" s="1800">
        <f t="shared" si="7"/>
        <v>3000</v>
      </c>
      <c r="L29" s="2147">
        <f t="shared" si="8"/>
        <v>100</v>
      </c>
    </row>
    <row r="30" spans="1:12" ht="64.5" customHeight="1" x14ac:dyDescent="0.2">
      <c r="A30" s="1836" t="s">
        <v>1059</v>
      </c>
      <c r="B30" s="1800">
        <v>9400</v>
      </c>
      <c r="C30" s="1813">
        <f t="shared" si="0"/>
        <v>2350</v>
      </c>
      <c r="D30" s="1834">
        <v>0</v>
      </c>
      <c r="E30" s="1800">
        <f t="shared" si="1"/>
        <v>2350</v>
      </c>
      <c r="F30" s="1825">
        <f t="shared" si="5"/>
        <v>0</v>
      </c>
      <c r="G30" s="2122" t="s">
        <v>1068</v>
      </c>
      <c r="H30" s="73">
        <v>19800</v>
      </c>
      <c r="I30" s="1813">
        <f t="shared" ref="I30:I46" si="9">H30/12*3</f>
        <v>4950</v>
      </c>
      <c r="J30" s="73">
        <v>0</v>
      </c>
      <c r="K30" s="1800">
        <f t="shared" ref="K30:K46" si="10">I30-J30</f>
        <v>4950</v>
      </c>
      <c r="L30" s="2147">
        <f t="shared" ref="L30:L41" si="11">K30*100/I30</f>
        <v>100</v>
      </c>
    </row>
    <row r="31" spans="1:12" ht="64.5" customHeight="1" x14ac:dyDescent="0.2">
      <c r="A31" s="1000" t="s">
        <v>990</v>
      </c>
      <c r="B31" s="1800">
        <v>12000</v>
      </c>
      <c r="C31" s="1813">
        <f t="shared" si="0"/>
        <v>3000</v>
      </c>
      <c r="D31" s="1834">
        <v>0</v>
      </c>
      <c r="E31" s="1800">
        <f t="shared" si="1"/>
        <v>3000</v>
      </c>
      <c r="F31" s="1825">
        <f t="shared" si="5"/>
        <v>0</v>
      </c>
      <c r="G31" s="2131" t="s">
        <v>1003</v>
      </c>
      <c r="H31" s="73">
        <v>0</v>
      </c>
      <c r="I31" s="1813">
        <f t="shared" si="9"/>
        <v>0</v>
      </c>
      <c r="J31" s="73">
        <v>0</v>
      </c>
      <c r="K31" s="1800">
        <f t="shared" si="10"/>
        <v>0</v>
      </c>
      <c r="L31" s="2147" t="e">
        <f t="shared" si="11"/>
        <v>#DIV/0!</v>
      </c>
    </row>
    <row r="32" spans="1:12" ht="64.5" customHeight="1" x14ac:dyDescent="0.2">
      <c r="A32" s="382" t="s">
        <v>1060</v>
      </c>
      <c r="B32" s="1800">
        <v>335000</v>
      </c>
      <c r="C32" s="1813">
        <f t="shared" si="0"/>
        <v>83750</v>
      </c>
      <c r="D32" s="1834">
        <v>0</v>
      </c>
      <c r="E32" s="1800">
        <f t="shared" si="1"/>
        <v>83750</v>
      </c>
      <c r="F32" s="1825">
        <f t="shared" si="5"/>
        <v>0</v>
      </c>
      <c r="G32" s="2131" t="s">
        <v>1004</v>
      </c>
      <c r="H32" s="73">
        <v>0</v>
      </c>
      <c r="I32" s="1813">
        <f t="shared" si="9"/>
        <v>0</v>
      </c>
      <c r="J32" s="73">
        <v>0</v>
      </c>
      <c r="K32" s="1800">
        <f t="shared" si="10"/>
        <v>0</v>
      </c>
      <c r="L32" s="2147" t="e">
        <f t="shared" si="11"/>
        <v>#DIV/0!</v>
      </c>
    </row>
    <row r="33" spans="1:12" ht="64.5" customHeight="1" x14ac:dyDescent="0.2">
      <c r="A33" s="426" t="s">
        <v>1061</v>
      </c>
      <c r="B33" s="1831">
        <v>60000</v>
      </c>
      <c r="C33" s="1825">
        <f t="shared" si="0"/>
        <v>15000</v>
      </c>
      <c r="D33" s="1831">
        <v>0</v>
      </c>
      <c r="E33" s="1800">
        <f t="shared" si="1"/>
        <v>15000</v>
      </c>
      <c r="F33" s="1825">
        <f t="shared" si="5"/>
        <v>0</v>
      </c>
      <c r="G33" s="2131" t="s">
        <v>1005</v>
      </c>
      <c r="H33" s="73">
        <v>0</v>
      </c>
      <c r="I33" s="1813">
        <f t="shared" si="9"/>
        <v>0</v>
      </c>
      <c r="J33" s="73">
        <v>0</v>
      </c>
      <c r="K33" s="1800">
        <f t="shared" si="10"/>
        <v>0</v>
      </c>
      <c r="L33" s="2147" t="e">
        <f t="shared" si="11"/>
        <v>#DIV/0!</v>
      </c>
    </row>
    <row r="34" spans="1:12" ht="64.5" customHeight="1" x14ac:dyDescent="0.2">
      <c r="A34" s="382" t="s">
        <v>256</v>
      </c>
      <c r="B34" s="1831">
        <v>20000</v>
      </c>
      <c r="C34" s="1825">
        <f t="shared" si="0"/>
        <v>5000</v>
      </c>
      <c r="D34" s="1831">
        <v>0</v>
      </c>
      <c r="E34" s="1800">
        <f t="shared" si="1"/>
        <v>5000</v>
      </c>
      <c r="F34" s="1825">
        <f t="shared" si="5"/>
        <v>0</v>
      </c>
      <c r="G34" s="2131" t="s">
        <v>1006</v>
      </c>
      <c r="H34" s="73">
        <v>0</v>
      </c>
      <c r="I34" s="1813">
        <f t="shared" si="9"/>
        <v>0</v>
      </c>
      <c r="J34" s="73">
        <v>0</v>
      </c>
      <c r="K34" s="1800">
        <f t="shared" si="10"/>
        <v>0</v>
      </c>
      <c r="L34" s="2147" t="e">
        <f t="shared" si="11"/>
        <v>#DIV/0!</v>
      </c>
    </row>
    <row r="35" spans="1:12" ht="64.5" customHeight="1" x14ac:dyDescent="0.2">
      <c r="A35" s="382" t="s">
        <v>257</v>
      </c>
      <c r="B35" s="1831">
        <v>6000</v>
      </c>
      <c r="C35" s="1825">
        <f t="shared" si="0"/>
        <v>1500</v>
      </c>
      <c r="D35" s="1831">
        <v>0</v>
      </c>
      <c r="E35" s="1800">
        <f t="shared" si="1"/>
        <v>1500</v>
      </c>
      <c r="F35" s="1825">
        <f t="shared" si="5"/>
        <v>0</v>
      </c>
      <c r="G35" s="2131" t="s">
        <v>1007</v>
      </c>
      <c r="H35" s="73">
        <v>0</v>
      </c>
      <c r="I35" s="1813">
        <f t="shared" si="9"/>
        <v>0</v>
      </c>
      <c r="J35" s="73">
        <v>0</v>
      </c>
      <c r="K35" s="1800">
        <f t="shared" si="10"/>
        <v>0</v>
      </c>
      <c r="L35" s="2147" t="e">
        <f t="shared" si="11"/>
        <v>#DIV/0!</v>
      </c>
    </row>
    <row r="36" spans="1:12" ht="64.5" customHeight="1" x14ac:dyDescent="0.2">
      <c r="A36" s="382" t="s">
        <v>1062</v>
      </c>
      <c r="B36" s="1831">
        <v>10000</v>
      </c>
      <c r="C36" s="1825">
        <f t="shared" si="0"/>
        <v>2500</v>
      </c>
      <c r="D36" s="1831">
        <v>0</v>
      </c>
      <c r="E36" s="1800">
        <f t="shared" si="1"/>
        <v>2500</v>
      </c>
      <c r="F36" s="1825">
        <f t="shared" si="5"/>
        <v>0</v>
      </c>
      <c r="G36" s="2131" t="s">
        <v>1009</v>
      </c>
      <c r="H36" s="73">
        <v>0</v>
      </c>
      <c r="I36" s="1813">
        <f t="shared" si="9"/>
        <v>0</v>
      </c>
      <c r="J36" s="73">
        <v>0</v>
      </c>
      <c r="K36" s="1800">
        <f t="shared" si="10"/>
        <v>0</v>
      </c>
      <c r="L36" s="2147" t="e">
        <f t="shared" si="11"/>
        <v>#DIV/0!</v>
      </c>
    </row>
    <row r="37" spans="1:12" ht="64.5" customHeight="1" x14ac:dyDescent="0.2">
      <c r="A37" s="382" t="s">
        <v>200</v>
      </c>
      <c r="B37" s="1831">
        <v>10000</v>
      </c>
      <c r="C37" s="1825">
        <f t="shared" si="0"/>
        <v>2500</v>
      </c>
      <c r="D37" s="1831">
        <v>0</v>
      </c>
      <c r="E37" s="1800">
        <f t="shared" si="1"/>
        <v>2500</v>
      </c>
      <c r="F37" s="1825">
        <f t="shared" si="5"/>
        <v>0</v>
      </c>
      <c r="G37" s="2131" t="s">
        <v>1008</v>
      </c>
      <c r="H37" s="73">
        <v>0</v>
      </c>
      <c r="I37" s="1813">
        <f t="shared" si="9"/>
        <v>0</v>
      </c>
      <c r="J37" s="73">
        <v>0</v>
      </c>
      <c r="K37" s="1800">
        <f t="shared" si="10"/>
        <v>0</v>
      </c>
      <c r="L37" s="2147" t="e">
        <f t="shared" si="11"/>
        <v>#DIV/0!</v>
      </c>
    </row>
    <row r="38" spans="1:12" ht="64.5" customHeight="1" x14ac:dyDescent="0.2">
      <c r="A38" s="382" t="s">
        <v>254</v>
      </c>
      <c r="B38" s="1831">
        <v>0</v>
      </c>
      <c r="C38" s="1825">
        <f t="shared" si="0"/>
        <v>0</v>
      </c>
      <c r="D38" s="1831">
        <v>0</v>
      </c>
      <c r="E38" s="1800">
        <f t="shared" si="1"/>
        <v>0</v>
      </c>
      <c r="F38" s="1825" t="e">
        <f t="shared" si="5"/>
        <v>#DIV/0!</v>
      </c>
      <c r="G38" s="2131" t="s">
        <v>1010</v>
      </c>
      <c r="H38" s="73">
        <v>0</v>
      </c>
      <c r="I38" s="1813">
        <f t="shared" si="9"/>
        <v>0</v>
      </c>
      <c r="J38" s="73">
        <v>0</v>
      </c>
      <c r="K38" s="1800">
        <f t="shared" si="10"/>
        <v>0</v>
      </c>
      <c r="L38" s="2147" t="e">
        <f t="shared" si="11"/>
        <v>#DIV/0!</v>
      </c>
    </row>
    <row r="39" spans="1:12" ht="64.5" customHeight="1" x14ac:dyDescent="0.2">
      <c r="A39" s="382" t="s">
        <v>255</v>
      </c>
      <c r="B39" s="1831">
        <v>8000</v>
      </c>
      <c r="C39" s="1825">
        <f t="shared" si="0"/>
        <v>2000</v>
      </c>
      <c r="D39" s="1831">
        <v>0</v>
      </c>
      <c r="E39" s="1800">
        <f t="shared" si="1"/>
        <v>2000</v>
      </c>
      <c r="F39" s="1825">
        <f t="shared" si="5"/>
        <v>0</v>
      </c>
      <c r="G39" s="2131" t="s">
        <v>1011</v>
      </c>
      <c r="H39" s="73">
        <v>0</v>
      </c>
      <c r="I39" s="1813">
        <f t="shared" si="9"/>
        <v>0</v>
      </c>
      <c r="J39" s="73">
        <v>0</v>
      </c>
      <c r="K39" s="1800">
        <f t="shared" si="10"/>
        <v>0</v>
      </c>
      <c r="L39" s="2147" t="e">
        <f t="shared" si="11"/>
        <v>#DIV/0!</v>
      </c>
    </row>
    <row r="40" spans="1:12" ht="64.5" customHeight="1" x14ac:dyDescent="0.2">
      <c r="A40" s="382" t="s">
        <v>1063</v>
      </c>
      <c r="B40" s="1831">
        <v>0</v>
      </c>
      <c r="C40" s="1825">
        <f t="shared" si="0"/>
        <v>0</v>
      </c>
      <c r="D40" s="1831">
        <v>0</v>
      </c>
      <c r="E40" s="1800">
        <f t="shared" si="1"/>
        <v>0</v>
      </c>
      <c r="F40" s="1825" t="e">
        <f t="shared" si="5"/>
        <v>#DIV/0!</v>
      </c>
      <c r="G40" s="2129" t="s">
        <v>1012</v>
      </c>
      <c r="H40" s="73">
        <v>0</v>
      </c>
      <c r="I40" s="1813">
        <f t="shared" si="9"/>
        <v>0</v>
      </c>
      <c r="J40" s="73">
        <v>0</v>
      </c>
      <c r="K40" s="1800">
        <f t="shared" si="10"/>
        <v>0</v>
      </c>
      <c r="L40" s="2147" t="e">
        <f t="shared" si="11"/>
        <v>#DIV/0!</v>
      </c>
    </row>
    <row r="41" spans="1:12" ht="64.5" customHeight="1" x14ac:dyDescent="0.2">
      <c r="A41" s="959" t="s">
        <v>1003</v>
      </c>
      <c r="B41" s="1831">
        <v>0</v>
      </c>
      <c r="C41" s="1825">
        <f t="shared" si="0"/>
        <v>0</v>
      </c>
      <c r="D41" s="1831">
        <v>0</v>
      </c>
      <c r="E41" s="1800">
        <f t="shared" si="1"/>
        <v>0</v>
      </c>
      <c r="F41" s="1825" t="e">
        <f t="shared" si="5"/>
        <v>#DIV/0!</v>
      </c>
      <c r="G41" s="1227" t="s">
        <v>1013</v>
      </c>
      <c r="H41" s="73">
        <v>0</v>
      </c>
      <c r="I41" s="1813">
        <f t="shared" si="9"/>
        <v>0</v>
      </c>
      <c r="J41" s="73">
        <v>0</v>
      </c>
      <c r="K41" s="1800">
        <f t="shared" si="10"/>
        <v>0</v>
      </c>
      <c r="L41" s="2147" t="e">
        <f t="shared" si="11"/>
        <v>#DIV/0!</v>
      </c>
    </row>
    <row r="42" spans="1:12" ht="64.5" customHeight="1" x14ac:dyDescent="0.2">
      <c r="A42" s="959" t="s">
        <v>1004</v>
      </c>
      <c r="B42" s="1831">
        <v>0</v>
      </c>
      <c r="C42" s="1825">
        <f t="shared" si="0"/>
        <v>0</v>
      </c>
      <c r="D42" s="1831">
        <v>0</v>
      </c>
      <c r="E42" s="1800">
        <f t="shared" si="1"/>
        <v>0</v>
      </c>
      <c r="F42" s="1825" t="e">
        <f t="shared" si="5"/>
        <v>#DIV/0!</v>
      </c>
      <c r="G42" s="857" t="s">
        <v>1327</v>
      </c>
      <c r="H42" s="1827">
        <v>150000</v>
      </c>
      <c r="I42" s="1813">
        <f t="shared" si="9"/>
        <v>37500</v>
      </c>
      <c r="J42" s="1799">
        <v>0</v>
      </c>
      <c r="K42" s="1800">
        <f t="shared" si="10"/>
        <v>37500</v>
      </c>
      <c r="L42" s="2147">
        <f t="shared" ref="L42:L68" si="12">K42*100/I42</f>
        <v>100</v>
      </c>
    </row>
    <row r="43" spans="1:12" ht="64.5" customHeight="1" x14ac:dyDescent="0.2">
      <c r="A43" s="959" t="s">
        <v>1005</v>
      </c>
      <c r="B43" s="1831">
        <v>0</v>
      </c>
      <c r="C43" s="1825">
        <f t="shared" si="0"/>
        <v>0</v>
      </c>
      <c r="D43" s="1831">
        <v>0</v>
      </c>
      <c r="E43" s="1800">
        <f t="shared" si="1"/>
        <v>0</v>
      </c>
      <c r="F43" s="1825" t="e">
        <f t="shared" si="5"/>
        <v>#DIV/0!</v>
      </c>
      <c r="G43" s="2122" t="s">
        <v>1026</v>
      </c>
      <c r="H43" s="73">
        <v>37400</v>
      </c>
      <c r="I43" s="1813">
        <f t="shared" si="9"/>
        <v>9350</v>
      </c>
      <c r="J43" s="73"/>
      <c r="K43" s="1800">
        <f t="shared" si="10"/>
        <v>9350</v>
      </c>
      <c r="L43" s="2147">
        <f t="shared" si="12"/>
        <v>100</v>
      </c>
    </row>
    <row r="44" spans="1:12" ht="64.5" customHeight="1" x14ac:dyDescent="0.2">
      <c r="A44" s="959" t="s">
        <v>1006</v>
      </c>
      <c r="B44" s="1831">
        <v>0</v>
      </c>
      <c r="C44" s="1825">
        <f t="shared" si="0"/>
        <v>0</v>
      </c>
      <c r="D44" s="1831">
        <v>0</v>
      </c>
      <c r="E44" s="1800">
        <f t="shared" si="1"/>
        <v>0</v>
      </c>
      <c r="F44" s="1825" t="e">
        <f t="shared" si="5"/>
        <v>#DIV/0!</v>
      </c>
      <c r="G44" s="2132" t="s">
        <v>1040</v>
      </c>
      <c r="H44" s="73">
        <v>3600</v>
      </c>
      <c r="I44" s="1813">
        <f t="shared" si="9"/>
        <v>900</v>
      </c>
      <c r="J44" s="73">
        <f>+'ปฐมภูมิ 3'!J8</f>
        <v>3600</v>
      </c>
      <c r="K44" s="1800">
        <f t="shared" si="10"/>
        <v>-2700</v>
      </c>
      <c r="L44" s="2147">
        <f t="shared" si="12"/>
        <v>-300</v>
      </c>
    </row>
    <row r="45" spans="1:12" ht="64.5" customHeight="1" x14ac:dyDescent="0.2">
      <c r="A45" s="959" t="s">
        <v>1007</v>
      </c>
      <c r="B45" s="1831">
        <v>0</v>
      </c>
      <c r="C45" s="1825">
        <f t="shared" si="0"/>
        <v>0</v>
      </c>
      <c r="D45" s="1831">
        <v>0</v>
      </c>
      <c r="E45" s="1800">
        <f t="shared" si="1"/>
        <v>0</v>
      </c>
      <c r="F45" s="1825" t="e">
        <f t="shared" si="5"/>
        <v>#DIV/0!</v>
      </c>
      <c r="G45" s="2122" t="s">
        <v>1014</v>
      </c>
      <c r="H45" s="73">
        <v>58250</v>
      </c>
      <c r="I45" s="1813">
        <f t="shared" si="9"/>
        <v>14562.5</v>
      </c>
      <c r="J45" s="73">
        <v>0</v>
      </c>
      <c r="K45" s="1800">
        <f t="shared" si="10"/>
        <v>14562.5</v>
      </c>
      <c r="L45" s="2147">
        <f t="shared" si="12"/>
        <v>100</v>
      </c>
    </row>
    <row r="46" spans="1:12" ht="64.5" customHeight="1" x14ac:dyDescent="0.2">
      <c r="A46" s="959" t="s">
        <v>1009</v>
      </c>
      <c r="B46" s="1831">
        <v>0</v>
      </c>
      <c r="C46" s="1825">
        <f t="shared" si="0"/>
        <v>0</v>
      </c>
      <c r="D46" s="1831">
        <v>0</v>
      </c>
      <c r="E46" s="1800">
        <f t="shared" si="1"/>
        <v>0</v>
      </c>
      <c r="F46" s="1825" t="e">
        <f t="shared" si="5"/>
        <v>#DIV/0!</v>
      </c>
      <c r="G46" s="2122" t="s">
        <v>991</v>
      </c>
      <c r="H46" s="73">
        <v>17600</v>
      </c>
      <c r="I46" s="1813">
        <f t="shared" si="9"/>
        <v>4400</v>
      </c>
      <c r="J46" s="73">
        <v>0</v>
      </c>
      <c r="K46" s="1800">
        <f t="shared" si="10"/>
        <v>4400</v>
      </c>
      <c r="L46" s="2147">
        <f t="shared" si="12"/>
        <v>100</v>
      </c>
    </row>
    <row r="47" spans="1:12" ht="64.5" customHeight="1" x14ac:dyDescent="0.2">
      <c r="A47" s="959" t="s">
        <v>1008</v>
      </c>
      <c r="B47" s="1831">
        <v>0</v>
      </c>
      <c r="C47" s="1825">
        <f t="shared" si="0"/>
        <v>0</v>
      </c>
      <c r="D47" s="1831">
        <v>0</v>
      </c>
      <c r="E47" s="1800">
        <f t="shared" si="1"/>
        <v>0</v>
      </c>
      <c r="F47" s="1825" t="e">
        <f t="shared" si="5"/>
        <v>#DIV/0!</v>
      </c>
      <c r="G47" s="2122" t="s">
        <v>992</v>
      </c>
      <c r="H47" s="73">
        <v>25600</v>
      </c>
      <c r="I47" s="1813">
        <f t="shared" ref="I47:I68" si="13">H47/12*3</f>
        <v>6400</v>
      </c>
      <c r="J47" s="73">
        <v>0</v>
      </c>
      <c r="K47" s="1800">
        <f t="shared" ref="K47:K68" si="14">I47-J47</f>
        <v>6400</v>
      </c>
      <c r="L47" s="2147">
        <f t="shared" si="12"/>
        <v>100</v>
      </c>
    </row>
    <row r="48" spans="1:12" ht="64.5" customHeight="1" x14ac:dyDescent="0.2">
      <c r="A48" s="959" t="s">
        <v>1064</v>
      </c>
      <c r="B48" s="1831">
        <v>0</v>
      </c>
      <c r="C48" s="1825">
        <f t="shared" si="0"/>
        <v>0</v>
      </c>
      <c r="D48" s="1831">
        <v>0</v>
      </c>
      <c r="E48" s="1800">
        <f t="shared" si="1"/>
        <v>0</v>
      </c>
      <c r="F48" s="1825" t="e">
        <f t="shared" si="5"/>
        <v>#DIV/0!</v>
      </c>
      <c r="G48" s="2122" t="s">
        <v>993</v>
      </c>
      <c r="H48" s="73">
        <v>13800</v>
      </c>
      <c r="I48" s="1813">
        <f t="shared" si="13"/>
        <v>3450</v>
      </c>
      <c r="J48" s="73">
        <v>0</v>
      </c>
      <c r="K48" s="1800">
        <f t="shared" si="14"/>
        <v>3450</v>
      </c>
      <c r="L48" s="2147">
        <f t="shared" si="12"/>
        <v>100</v>
      </c>
    </row>
    <row r="49" spans="1:12" ht="64.5" customHeight="1" x14ac:dyDescent="0.2">
      <c r="A49" s="959" t="s">
        <v>1011</v>
      </c>
      <c r="B49" s="1831">
        <v>0</v>
      </c>
      <c r="C49" s="1825">
        <f t="shared" si="0"/>
        <v>0</v>
      </c>
      <c r="D49" s="1831">
        <v>0</v>
      </c>
      <c r="E49" s="1800">
        <f t="shared" si="1"/>
        <v>0</v>
      </c>
      <c r="F49" s="1825" t="e">
        <f t="shared" si="5"/>
        <v>#DIV/0!</v>
      </c>
      <c r="G49" s="2133" t="s">
        <v>1167</v>
      </c>
      <c r="H49" s="73">
        <v>22000</v>
      </c>
      <c r="I49" s="1813">
        <f t="shared" si="13"/>
        <v>5500</v>
      </c>
      <c r="J49" s="73">
        <v>0</v>
      </c>
      <c r="K49" s="1800">
        <f t="shared" si="14"/>
        <v>5500</v>
      </c>
      <c r="L49" s="2147">
        <f t="shared" si="12"/>
        <v>100</v>
      </c>
    </row>
    <row r="50" spans="1:12" ht="64.5" customHeight="1" x14ac:dyDescent="0.2">
      <c r="A50" s="468" t="s">
        <v>1012</v>
      </c>
      <c r="B50" s="1831">
        <v>0</v>
      </c>
      <c r="C50" s="1825">
        <f t="shared" si="0"/>
        <v>0</v>
      </c>
      <c r="D50" s="1831">
        <v>0</v>
      </c>
      <c r="E50" s="1800">
        <f t="shared" si="1"/>
        <v>0</v>
      </c>
      <c r="F50" s="1825" t="e">
        <f t="shared" si="5"/>
        <v>#DIV/0!</v>
      </c>
      <c r="G50" s="2130" t="s">
        <v>1015</v>
      </c>
      <c r="H50" s="73">
        <v>140360</v>
      </c>
      <c r="I50" s="1813">
        <f t="shared" si="13"/>
        <v>35090</v>
      </c>
      <c r="J50" s="73">
        <v>0</v>
      </c>
      <c r="K50" s="1800">
        <f t="shared" si="14"/>
        <v>35090</v>
      </c>
      <c r="L50" s="2147">
        <f t="shared" si="12"/>
        <v>100</v>
      </c>
    </row>
    <row r="51" spans="1:12" ht="64.5" customHeight="1" x14ac:dyDescent="0.2">
      <c r="A51" s="857" t="s">
        <v>1327</v>
      </c>
      <c r="B51" s="1827">
        <v>150000</v>
      </c>
      <c r="C51" s="1825">
        <f>B51/12*3</f>
        <v>37500</v>
      </c>
      <c r="D51" s="1799">
        <v>0</v>
      </c>
      <c r="E51" s="1800">
        <f>C51-D51</f>
        <v>37500</v>
      </c>
      <c r="F51" s="1825">
        <f>+D51*100/B51</f>
        <v>0</v>
      </c>
      <c r="G51" s="2131" t="s">
        <v>1016</v>
      </c>
      <c r="H51" s="73">
        <v>45600</v>
      </c>
      <c r="I51" s="1813">
        <f t="shared" si="13"/>
        <v>11400</v>
      </c>
      <c r="J51" s="73">
        <f>+ยุทธ4!J7</f>
        <v>12650</v>
      </c>
      <c r="K51" s="1800">
        <f t="shared" si="14"/>
        <v>-1250</v>
      </c>
      <c r="L51" s="2147">
        <f t="shared" si="12"/>
        <v>-10.964912280701755</v>
      </c>
    </row>
    <row r="52" spans="1:12" ht="64.5" customHeight="1" x14ac:dyDescent="0.2">
      <c r="A52" s="340" t="s">
        <v>1065</v>
      </c>
      <c r="B52" s="1831">
        <v>85400</v>
      </c>
      <c r="C52" s="1825">
        <f t="shared" si="0"/>
        <v>21350</v>
      </c>
      <c r="D52" s="1831">
        <v>0</v>
      </c>
      <c r="E52" s="1800">
        <f t="shared" si="1"/>
        <v>21350</v>
      </c>
      <c r="F52" s="1825">
        <f t="shared" si="5"/>
        <v>0</v>
      </c>
      <c r="G52" s="2129" t="s">
        <v>1017</v>
      </c>
      <c r="H52" s="73">
        <v>27000</v>
      </c>
      <c r="I52" s="1813">
        <f t="shared" si="13"/>
        <v>6750</v>
      </c>
      <c r="J52" s="73">
        <f>+ยุทธ4!J8</f>
        <v>27000</v>
      </c>
      <c r="K52" s="1800">
        <f t="shared" si="14"/>
        <v>-20250</v>
      </c>
      <c r="L52" s="2147">
        <f t="shared" si="12"/>
        <v>-300</v>
      </c>
    </row>
    <row r="53" spans="1:12" ht="64.5" customHeight="1" x14ac:dyDescent="0.2">
      <c r="A53" s="1837" t="s">
        <v>1066</v>
      </c>
      <c r="B53" s="1831">
        <v>24510</v>
      </c>
      <c r="C53" s="1825">
        <f t="shared" si="0"/>
        <v>6127.5</v>
      </c>
      <c r="D53" s="1831">
        <v>0</v>
      </c>
      <c r="E53" s="1800">
        <f t="shared" si="1"/>
        <v>6127.5</v>
      </c>
      <c r="F53" s="1825">
        <f t="shared" si="5"/>
        <v>0</v>
      </c>
      <c r="G53" s="2129" t="s">
        <v>1018</v>
      </c>
      <c r="H53" s="73">
        <v>22000</v>
      </c>
      <c r="I53" s="1813">
        <f t="shared" si="13"/>
        <v>5500</v>
      </c>
      <c r="J53" s="73">
        <f>+ยุทธ4!J9</f>
        <v>22000</v>
      </c>
      <c r="K53" s="1800">
        <f t="shared" si="14"/>
        <v>-16500</v>
      </c>
      <c r="L53" s="2147">
        <f t="shared" si="12"/>
        <v>-300</v>
      </c>
    </row>
    <row r="54" spans="1:12" ht="64.5" customHeight="1" x14ac:dyDescent="0.2">
      <c r="A54" s="348" t="s">
        <v>1067</v>
      </c>
      <c r="B54" s="1831">
        <v>3500</v>
      </c>
      <c r="C54" s="1825">
        <f t="shared" si="0"/>
        <v>875</v>
      </c>
      <c r="D54" s="1831">
        <v>0</v>
      </c>
      <c r="E54" s="1800">
        <f t="shared" si="1"/>
        <v>875</v>
      </c>
      <c r="F54" s="1825">
        <f t="shared" si="5"/>
        <v>0</v>
      </c>
      <c r="G54" s="2129" t="s">
        <v>1019</v>
      </c>
      <c r="H54" s="73">
        <v>10000</v>
      </c>
      <c r="I54" s="1813">
        <f t="shared" si="13"/>
        <v>2500</v>
      </c>
      <c r="J54" s="73">
        <f>+ยุทธ4!J10</f>
        <v>10000</v>
      </c>
      <c r="K54" s="1800">
        <f t="shared" si="14"/>
        <v>-7500</v>
      </c>
      <c r="L54" s="2147">
        <f t="shared" si="12"/>
        <v>-300</v>
      </c>
    </row>
    <row r="55" spans="1:12" ht="64.5" customHeight="1" x14ac:dyDescent="0.2">
      <c r="A55" s="350" t="s">
        <v>1068</v>
      </c>
      <c r="B55" s="1831">
        <v>25200</v>
      </c>
      <c r="C55" s="1825">
        <f t="shared" si="0"/>
        <v>6300</v>
      </c>
      <c r="D55" s="1831">
        <v>0</v>
      </c>
      <c r="E55" s="1800">
        <f t="shared" si="1"/>
        <v>6300</v>
      </c>
      <c r="F55" s="1825">
        <f t="shared" si="5"/>
        <v>0</v>
      </c>
      <c r="G55" s="2130" t="s">
        <v>1033</v>
      </c>
      <c r="H55" s="73">
        <v>18000</v>
      </c>
      <c r="I55" s="1813">
        <f t="shared" si="13"/>
        <v>4500</v>
      </c>
      <c r="J55" s="73">
        <v>0</v>
      </c>
      <c r="K55" s="1800">
        <f t="shared" si="14"/>
        <v>4500</v>
      </c>
      <c r="L55" s="2147">
        <f t="shared" si="12"/>
        <v>100</v>
      </c>
    </row>
    <row r="56" spans="1:12" ht="64.5" customHeight="1" x14ac:dyDescent="0.2">
      <c r="A56" s="1007" t="s">
        <v>1069</v>
      </c>
      <c r="B56" s="1831">
        <v>45560</v>
      </c>
      <c r="C56" s="1825">
        <f t="shared" si="0"/>
        <v>11390</v>
      </c>
      <c r="D56" s="1831"/>
      <c r="E56" s="1800">
        <f t="shared" si="1"/>
        <v>11390</v>
      </c>
      <c r="F56" s="1825">
        <f t="shared" si="5"/>
        <v>0</v>
      </c>
      <c r="G56" s="2130" t="s">
        <v>1034</v>
      </c>
      <c r="H56" s="73">
        <v>18100</v>
      </c>
      <c r="I56" s="1813">
        <f t="shared" si="13"/>
        <v>4525</v>
      </c>
      <c r="J56" s="73">
        <v>0</v>
      </c>
      <c r="K56" s="1800">
        <f t="shared" si="14"/>
        <v>4525</v>
      </c>
      <c r="L56" s="2147">
        <f t="shared" si="12"/>
        <v>100</v>
      </c>
    </row>
    <row r="57" spans="1:12" ht="64.5" customHeight="1" x14ac:dyDescent="0.2">
      <c r="A57" s="1005" t="s">
        <v>1070</v>
      </c>
      <c r="B57" s="1831">
        <v>3600</v>
      </c>
      <c r="C57" s="1825">
        <f t="shared" si="0"/>
        <v>900</v>
      </c>
      <c r="D57" s="1844">
        <f>+'ปฐมภูมิ 3'!J8</f>
        <v>3600</v>
      </c>
      <c r="E57" s="1800">
        <f>C57-D56</f>
        <v>900</v>
      </c>
      <c r="F57" s="1825">
        <f>+D56*100/B57</f>
        <v>0</v>
      </c>
      <c r="G57" s="2130" t="s">
        <v>1154</v>
      </c>
      <c r="H57" s="73">
        <v>18000</v>
      </c>
      <c r="I57" s="1813">
        <f t="shared" si="13"/>
        <v>4500</v>
      </c>
      <c r="J57" s="73">
        <v>0</v>
      </c>
      <c r="K57" s="1800">
        <f t="shared" si="14"/>
        <v>4500</v>
      </c>
      <c r="L57" s="2147">
        <f t="shared" si="12"/>
        <v>100</v>
      </c>
    </row>
    <row r="58" spans="1:12" ht="64.5" customHeight="1" x14ac:dyDescent="0.2">
      <c r="A58" s="348" t="s">
        <v>1071</v>
      </c>
      <c r="B58" s="1831">
        <v>14200</v>
      </c>
      <c r="C58" s="1825">
        <f t="shared" si="0"/>
        <v>3550</v>
      </c>
      <c r="D58" s="1831">
        <v>0</v>
      </c>
      <c r="E58" s="1800">
        <f t="shared" si="1"/>
        <v>3550</v>
      </c>
      <c r="F58" s="1825">
        <f t="shared" si="5"/>
        <v>0</v>
      </c>
      <c r="G58" s="2130" t="s">
        <v>1032</v>
      </c>
      <c r="H58" s="73">
        <v>23200</v>
      </c>
      <c r="I58" s="1813">
        <f t="shared" si="13"/>
        <v>5800</v>
      </c>
      <c r="J58" s="73">
        <v>0</v>
      </c>
      <c r="K58" s="1800">
        <f t="shared" si="14"/>
        <v>5800</v>
      </c>
      <c r="L58" s="2147">
        <f t="shared" si="12"/>
        <v>100</v>
      </c>
    </row>
    <row r="59" spans="1:12" ht="64.5" customHeight="1" x14ac:dyDescent="0.2">
      <c r="A59" s="348" t="s">
        <v>1014</v>
      </c>
      <c r="B59" s="1831">
        <v>60400</v>
      </c>
      <c r="C59" s="1825">
        <f t="shared" si="0"/>
        <v>15100</v>
      </c>
      <c r="D59" s="1831">
        <v>0</v>
      </c>
      <c r="E59" s="1800">
        <f t="shared" si="1"/>
        <v>15100</v>
      </c>
      <c r="F59" s="1825">
        <f t="shared" si="5"/>
        <v>0</v>
      </c>
      <c r="G59" s="2130" t="s">
        <v>1020</v>
      </c>
      <c r="H59" s="73">
        <v>14200</v>
      </c>
      <c r="I59" s="1813">
        <f t="shared" si="13"/>
        <v>3550</v>
      </c>
      <c r="J59" s="73">
        <f>+ยุทธ4!J15</f>
        <v>14200</v>
      </c>
      <c r="K59" s="1800">
        <f t="shared" si="14"/>
        <v>-10650</v>
      </c>
      <c r="L59" s="2147">
        <f t="shared" si="12"/>
        <v>-300</v>
      </c>
    </row>
    <row r="60" spans="1:12" ht="64.5" customHeight="1" x14ac:dyDescent="0.2">
      <c r="A60" s="350" t="s">
        <v>991</v>
      </c>
      <c r="B60" s="1831">
        <v>17600</v>
      </c>
      <c r="C60" s="1825">
        <f t="shared" si="0"/>
        <v>4400</v>
      </c>
      <c r="D60" s="1831">
        <v>0</v>
      </c>
      <c r="E60" s="1800">
        <f t="shared" si="1"/>
        <v>4400</v>
      </c>
      <c r="F60" s="1825">
        <f t="shared" si="5"/>
        <v>0</v>
      </c>
      <c r="G60" s="2130" t="s">
        <v>1021</v>
      </c>
      <c r="H60" s="73">
        <v>10000</v>
      </c>
      <c r="I60" s="1813">
        <f t="shared" si="13"/>
        <v>2500</v>
      </c>
      <c r="J60" s="73">
        <v>0</v>
      </c>
      <c r="K60" s="1800">
        <f t="shared" si="14"/>
        <v>2500</v>
      </c>
      <c r="L60" s="2147">
        <f t="shared" si="12"/>
        <v>100</v>
      </c>
    </row>
    <row r="61" spans="1:12" ht="64.5" customHeight="1" x14ac:dyDescent="0.2">
      <c r="A61" s="350" t="s">
        <v>992</v>
      </c>
      <c r="B61" s="1831">
        <v>25600</v>
      </c>
      <c r="C61" s="1825">
        <f t="shared" si="0"/>
        <v>6400</v>
      </c>
      <c r="D61" s="1831">
        <v>0</v>
      </c>
      <c r="E61" s="1800">
        <f t="shared" si="1"/>
        <v>6400</v>
      </c>
      <c r="F61" s="1825">
        <f t="shared" si="5"/>
        <v>0</v>
      </c>
      <c r="G61" s="2130" t="s">
        <v>1041</v>
      </c>
      <c r="H61" s="73">
        <v>100000</v>
      </c>
      <c r="I61" s="1813">
        <f t="shared" si="13"/>
        <v>25000</v>
      </c>
      <c r="J61" s="73">
        <v>0</v>
      </c>
      <c r="K61" s="1800">
        <f t="shared" si="14"/>
        <v>25000</v>
      </c>
      <c r="L61" s="2147">
        <f t="shared" si="12"/>
        <v>100</v>
      </c>
    </row>
    <row r="62" spans="1:12" ht="64.5" customHeight="1" x14ac:dyDescent="0.2">
      <c r="A62" s="350" t="s">
        <v>993</v>
      </c>
      <c r="B62" s="1831">
        <v>16200</v>
      </c>
      <c r="C62" s="1825">
        <f t="shared" si="0"/>
        <v>4050</v>
      </c>
      <c r="D62" s="1831">
        <v>0</v>
      </c>
      <c r="E62" s="1800">
        <f t="shared" si="1"/>
        <v>4050</v>
      </c>
      <c r="F62" s="1825">
        <f t="shared" si="5"/>
        <v>0</v>
      </c>
      <c r="G62" s="1227" t="s">
        <v>994</v>
      </c>
      <c r="H62" s="73">
        <v>30000</v>
      </c>
      <c r="I62" s="1813">
        <f t="shared" si="13"/>
        <v>7500</v>
      </c>
      <c r="J62" s="73">
        <v>0</v>
      </c>
      <c r="K62" s="1800">
        <f t="shared" si="14"/>
        <v>7500</v>
      </c>
      <c r="L62" s="2147">
        <f t="shared" si="12"/>
        <v>100</v>
      </c>
    </row>
    <row r="63" spans="1:12" ht="64.5" customHeight="1" x14ac:dyDescent="0.2">
      <c r="A63" s="348" t="s">
        <v>1072</v>
      </c>
      <c r="B63" s="1831">
        <v>31000</v>
      </c>
      <c r="C63" s="1825">
        <f t="shared" si="0"/>
        <v>7750</v>
      </c>
      <c r="D63" s="1831">
        <v>0</v>
      </c>
      <c r="E63" s="1800">
        <f t="shared" si="1"/>
        <v>7750</v>
      </c>
      <c r="F63" s="1825">
        <f t="shared" si="5"/>
        <v>0</v>
      </c>
      <c r="G63" s="2134" t="s">
        <v>1035</v>
      </c>
      <c r="H63" s="73">
        <v>38000</v>
      </c>
      <c r="I63" s="1813">
        <f t="shared" si="13"/>
        <v>9500</v>
      </c>
      <c r="J63" s="73">
        <f>+ยุทธ4!J19</f>
        <v>33125</v>
      </c>
      <c r="K63" s="1800">
        <f t="shared" si="14"/>
        <v>-23625</v>
      </c>
      <c r="L63" s="2147">
        <f t="shared" si="12"/>
        <v>-248.68421052631578</v>
      </c>
    </row>
    <row r="64" spans="1:12" ht="64.5" customHeight="1" x14ac:dyDescent="0.2">
      <c r="A64" s="350" t="s">
        <v>1073</v>
      </c>
      <c r="B64" s="1831">
        <v>30000</v>
      </c>
      <c r="C64" s="1825">
        <f t="shared" si="0"/>
        <v>7500</v>
      </c>
      <c r="D64" s="1831">
        <v>0</v>
      </c>
      <c r="E64" s="1800">
        <f t="shared" si="1"/>
        <v>7500</v>
      </c>
      <c r="F64" s="1825">
        <f t="shared" si="5"/>
        <v>0</v>
      </c>
      <c r="G64" s="1817" t="s">
        <v>995</v>
      </c>
      <c r="H64" s="73">
        <v>545000</v>
      </c>
      <c r="I64" s="1813">
        <f t="shared" si="13"/>
        <v>136250</v>
      </c>
      <c r="J64" s="73">
        <v>0</v>
      </c>
      <c r="K64" s="1800">
        <f t="shared" si="14"/>
        <v>136250</v>
      </c>
      <c r="L64" s="2147">
        <f t="shared" si="12"/>
        <v>100</v>
      </c>
    </row>
    <row r="65" spans="1:12" ht="64.5" customHeight="1" x14ac:dyDescent="0.2">
      <c r="A65" s="350" t="s">
        <v>1074</v>
      </c>
      <c r="B65" s="1831">
        <v>30000</v>
      </c>
      <c r="C65" s="1825">
        <f t="shared" si="0"/>
        <v>7500</v>
      </c>
      <c r="D65" s="1831">
        <v>0</v>
      </c>
      <c r="E65" s="1800">
        <f t="shared" si="1"/>
        <v>7500</v>
      </c>
      <c r="F65" s="1825">
        <f t="shared" si="5"/>
        <v>0</v>
      </c>
      <c r="G65" s="1817" t="s">
        <v>1036</v>
      </c>
      <c r="H65" s="73">
        <v>200000</v>
      </c>
      <c r="I65" s="1813">
        <f t="shared" si="13"/>
        <v>50000</v>
      </c>
      <c r="J65" s="73">
        <f>+ยุทธ4!J21</f>
        <v>1500</v>
      </c>
      <c r="K65" s="1800">
        <f t="shared" si="14"/>
        <v>48500</v>
      </c>
      <c r="L65" s="2147">
        <f t="shared" si="12"/>
        <v>97</v>
      </c>
    </row>
    <row r="66" spans="1:12" ht="64.5" customHeight="1" x14ac:dyDescent="0.2">
      <c r="A66" s="350" t="s">
        <v>1075</v>
      </c>
      <c r="B66" s="1831">
        <v>30000</v>
      </c>
      <c r="C66" s="1825">
        <f t="shared" si="0"/>
        <v>7500</v>
      </c>
      <c r="D66" s="1831">
        <v>0</v>
      </c>
      <c r="E66" s="1800">
        <f t="shared" si="1"/>
        <v>7500</v>
      </c>
      <c r="F66" s="1825">
        <f t="shared" si="5"/>
        <v>0</v>
      </c>
      <c r="G66" s="2134" t="s">
        <v>1037</v>
      </c>
      <c r="H66" s="73">
        <v>130000</v>
      </c>
      <c r="I66" s="1813">
        <f t="shared" si="13"/>
        <v>32500</v>
      </c>
      <c r="J66" s="73">
        <f>+ยุทธ4!J22</f>
        <v>1500</v>
      </c>
      <c r="K66" s="1800">
        <f t="shared" si="14"/>
        <v>31000</v>
      </c>
      <c r="L66" s="2147">
        <f t="shared" si="12"/>
        <v>95.384615384615387</v>
      </c>
    </row>
    <row r="67" spans="1:12" ht="64.5" customHeight="1" x14ac:dyDescent="0.2">
      <c r="A67" s="353" t="s">
        <v>1076</v>
      </c>
      <c r="B67" s="1831">
        <v>28000</v>
      </c>
      <c r="C67" s="1825">
        <f t="shared" si="0"/>
        <v>7000</v>
      </c>
      <c r="D67" s="1831">
        <v>0</v>
      </c>
      <c r="E67" s="1800">
        <f t="shared" si="1"/>
        <v>7000</v>
      </c>
      <c r="F67" s="1825">
        <f t="shared" si="5"/>
        <v>0</v>
      </c>
      <c r="G67" s="2135" t="s">
        <v>996</v>
      </c>
      <c r="H67" s="73">
        <v>35410</v>
      </c>
      <c r="I67" s="1813">
        <f t="shared" si="13"/>
        <v>8852.5</v>
      </c>
      <c r="J67" s="73">
        <v>0</v>
      </c>
      <c r="K67" s="1800">
        <f t="shared" si="14"/>
        <v>8852.5</v>
      </c>
      <c r="L67" s="2147">
        <f t="shared" si="12"/>
        <v>100</v>
      </c>
    </row>
    <row r="68" spans="1:12" ht="64.5" customHeight="1" x14ac:dyDescent="0.2">
      <c r="A68" s="348" t="s">
        <v>1077</v>
      </c>
      <c r="B68" s="1831">
        <v>21470</v>
      </c>
      <c r="C68" s="1825">
        <f t="shared" si="0"/>
        <v>5367.5</v>
      </c>
      <c r="D68" s="1831">
        <v>0</v>
      </c>
      <c r="E68" s="1800">
        <f t="shared" si="1"/>
        <v>5367.5</v>
      </c>
      <c r="F68" s="1825">
        <f t="shared" si="5"/>
        <v>0</v>
      </c>
      <c r="G68" s="2136" t="s">
        <v>1022</v>
      </c>
      <c r="H68" s="73">
        <v>115000</v>
      </c>
      <c r="I68" s="1813">
        <f t="shared" si="13"/>
        <v>28750</v>
      </c>
      <c r="J68" s="73">
        <v>0</v>
      </c>
      <c r="K68" s="1800">
        <f t="shared" si="14"/>
        <v>28750</v>
      </c>
      <c r="L68" s="2147">
        <f t="shared" si="12"/>
        <v>100</v>
      </c>
    </row>
    <row r="69" spans="1:12" ht="64.5" customHeight="1" x14ac:dyDescent="0.2">
      <c r="A69" s="1838" t="s">
        <v>1078</v>
      </c>
      <c r="B69" s="1831">
        <v>30000</v>
      </c>
      <c r="C69" s="1825">
        <f t="shared" si="0"/>
        <v>7500</v>
      </c>
      <c r="D69" s="1831">
        <v>0</v>
      </c>
      <c r="E69" s="1800">
        <f t="shared" si="1"/>
        <v>7500</v>
      </c>
      <c r="F69" s="1825">
        <f t="shared" si="5"/>
        <v>0</v>
      </c>
      <c r="G69" s="2131" t="s">
        <v>1345</v>
      </c>
      <c r="H69" s="73">
        <v>85660</v>
      </c>
      <c r="I69" s="1813">
        <f t="shared" ref="I69:I72" si="15">H69/12*3</f>
        <v>21415</v>
      </c>
      <c r="J69" s="73">
        <v>0</v>
      </c>
      <c r="K69" s="1800">
        <f t="shared" ref="K69:K71" si="16">I69-J69</f>
        <v>21415</v>
      </c>
      <c r="L69" s="2147">
        <f t="shared" ref="L69:L71" si="17">K69*100/I69</f>
        <v>100</v>
      </c>
    </row>
    <row r="70" spans="1:12" ht="64.5" customHeight="1" x14ac:dyDescent="0.2">
      <c r="A70" s="1805" t="s">
        <v>1079</v>
      </c>
      <c r="B70" s="1831">
        <v>156000</v>
      </c>
      <c r="C70" s="1825">
        <f t="shared" si="0"/>
        <v>39000</v>
      </c>
      <c r="D70" s="1831">
        <v>0</v>
      </c>
      <c r="E70" s="1800">
        <f t="shared" si="1"/>
        <v>39000</v>
      </c>
      <c r="F70" s="1825">
        <f t="shared" si="5"/>
        <v>0</v>
      </c>
      <c r="G70" s="2131" t="s">
        <v>1106</v>
      </c>
      <c r="H70" s="73">
        <v>30800</v>
      </c>
      <c r="I70" s="1813">
        <f t="shared" si="15"/>
        <v>7700</v>
      </c>
      <c r="J70" s="73">
        <v>0</v>
      </c>
      <c r="K70" s="1800">
        <f t="shared" si="16"/>
        <v>7700</v>
      </c>
      <c r="L70" s="2147">
        <f t="shared" si="17"/>
        <v>100</v>
      </c>
    </row>
    <row r="71" spans="1:12" ht="64.5" customHeight="1" x14ac:dyDescent="0.2">
      <c r="A71" s="1805" t="s">
        <v>1080</v>
      </c>
      <c r="B71" s="1831">
        <v>28800</v>
      </c>
      <c r="C71" s="1825">
        <f t="shared" si="0"/>
        <v>7200</v>
      </c>
      <c r="D71" s="1831">
        <f>+ยุทธ4!J7</f>
        <v>12650</v>
      </c>
      <c r="E71" s="1800">
        <f t="shared" si="1"/>
        <v>-5450</v>
      </c>
      <c r="F71" s="1825">
        <f t="shared" si="5"/>
        <v>43.923611111111114</v>
      </c>
      <c r="G71" s="2137" t="s">
        <v>1111</v>
      </c>
      <c r="H71" s="73">
        <v>21200</v>
      </c>
      <c r="I71" s="2497">
        <f t="shared" si="15"/>
        <v>5300</v>
      </c>
      <c r="J71" s="2498">
        <v>0</v>
      </c>
      <c r="K71" s="2499">
        <f t="shared" si="16"/>
        <v>5300</v>
      </c>
      <c r="L71" s="2500">
        <f t="shared" si="17"/>
        <v>100</v>
      </c>
    </row>
    <row r="72" spans="1:12" ht="64.5" customHeight="1" x14ac:dyDescent="0.2">
      <c r="A72" s="1807" t="s">
        <v>1081</v>
      </c>
      <c r="B72" s="1831">
        <v>28800</v>
      </c>
      <c r="C72" s="1825">
        <f t="shared" si="0"/>
        <v>7200</v>
      </c>
      <c r="D72" s="1831">
        <f>+ยุทธ4!J8</f>
        <v>27000</v>
      </c>
      <c r="E72" s="1800">
        <f t="shared" si="1"/>
        <v>-19800</v>
      </c>
      <c r="F72" s="1825">
        <f t="shared" si="5"/>
        <v>93.75</v>
      </c>
      <c r="G72" s="857" t="s">
        <v>1342</v>
      </c>
      <c r="H72" s="1816">
        <v>20000</v>
      </c>
      <c r="I72" s="2497">
        <f t="shared" si="15"/>
        <v>5000</v>
      </c>
      <c r="J72" s="2498">
        <v>0</v>
      </c>
      <c r="K72" s="2499">
        <f t="shared" ref="K72" si="18">I72-J72</f>
        <v>5000</v>
      </c>
      <c r="L72" s="2500">
        <f t="shared" ref="L72" si="19">K72*100/I72</f>
        <v>100</v>
      </c>
    </row>
    <row r="73" spans="1:12" ht="64.5" customHeight="1" x14ac:dyDescent="0.2">
      <c r="A73" s="1804" t="s">
        <v>1082</v>
      </c>
      <c r="B73" s="1831">
        <v>10800</v>
      </c>
      <c r="C73" s="1825">
        <f t="shared" si="0"/>
        <v>2700</v>
      </c>
      <c r="D73" s="1831">
        <f>+ยุทธ4!J9</f>
        <v>22000</v>
      </c>
      <c r="E73" s="1800">
        <f t="shared" si="1"/>
        <v>-19300</v>
      </c>
      <c r="F73" s="1825">
        <f t="shared" si="5"/>
        <v>203.7037037037037</v>
      </c>
      <c r="G73" s="1227" t="s">
        <v>997</v>
      </c>
      <c r="H73" s="73">
        <v>23400</v>
      </c>
      <c r="I73" s="1813">
        <f>H73/12*3</f>
        <v>5850</v>
      </c>
      <c r="J73" s="73">
        <v>0</v>
      </c>
      <c r="K73" s="1800">
        <f>I73-J73</f>
        <v>5850</v>
      </c>
      <c r="L73" s="2147">
        <f>K73*100/I73</f>
        <v>100</v>
      </c>
    </row>
    <row r="74" spans="1:12" ht="64.5" customHeight="1" x14ac:dyDescent="0.2">
      <c r="A74" s="1806" t="s">
        <v>1083</v>
      </c>
      <c r="B74" s="1831">
        <v>16800</v>
      </c>
      <c r="C74" s="1825">
        <f t="shared" si="0"/>
        <v>4200</v>
      </c>
      <c r="D74" s="1831">
        <f>+ยุทธ4!J10</f>
        <v>10000</v>
      </c>
      <c r="E74" s="1800">
        <f t="shared" si="1"/>
        <v>-5800</v>
      </c>
      <c r="F74" s="1825">
        <f t="shared" ref="F74:F92" si="20">+D74*100/B74</f>
        <v>59.523809523809526</v>
      </c>
      <c r="G74" s="2140" t="s">
        <v>998</v>
      </c>
      <c r="H74" s="73">
        <v>2400</v>
      </c>
      <c r="I74" s="1813">
        <f>H74/12*3</f>
        <v>600</v>
      </c>
      <c r="J74" s="73">
        <v>0</v>
      </c>
      <c r="K74" s="1800">
        <f>I74-J74</f>
        <v>600</v>
      </c>
      <c r="L74" s="2147">
        <f>K74*100/I74</f>
        <v>100</v>
      </c>
    </row>
    <row r="75" spans="1:12" ht="64.5" customHeight="1" x14ac:dyDescent="0.2">
      <c r="A75" s="1801" t="s">
        <v>1084</v>
      </c>
      <c r="B75" s="1831">
        <v>180000</v>
      </c>
      <c r="C75" s="1825">
        <f t="shared" si="0"/>
        <v>45000</v>
      </c>
      <c r="D75" s="1831">
        <v>0</v>
      </c>
      <c r="E75" s="1800">
        <f t="shared" si="1"/>
        <v>45000</v>
      </c>
      <c r="F75" s="1825">
        <f t="shared" si="20"/>
        <v>0</v>
      </c>
      <c r="G75" s="95" t="s">
        <v>35</v>
      </c>
      <c r="H75" s="2138">
        <f ca="1">SUM(H7:H75)</f>
        <v>4857390</v>
      </c>
      <c r="I75" s="1899">
        <f ca="1">H75/12*3</f>
        <v>1214347.5</v>
      </c>
      <c r="J75" s="2139">
        <f ca="1">I75/12*3</f>
        <v>303586.875</v>
      </c>
      <c r="K75" s="2139">
        <f ca="1">J75/12*3</f>
        <v>75896.71875</v>
      </c>
      <c r="L75" s="2310">
        <f ca="1">+J75*100/H75</f>
        <v>6.25</v>
      </c>
    </row>
    <row r="76" spans="1:12" ht="64.5" customHeight="1" x14ac:dyDescent="0.2">
      <c r="A76" s="1801" t="s">
        <v>1085</v>
      </c>
      <c r="B76" s="1831">
        <v>45000</v>
      </c>
      <c r="C76" s="1825">
        <f t="shared" si="0"/>
        <v>11250</v>
      </c>
      <c r="D76" s="1831">
        <v>0</v>
      </c>
      <c r="E76" s="1800">
        <f t="shared" si="1"/>
        <v>11250</v>
      </c>
      <c r="F76" s="1825">
        <f t="shared" si="20"/>
        <v>0</v>
      </c>
    </row>
    <row r="77" spans="1:12" ht="64.5" customHeight="1" x14ac:dyDescent="0.2">
      <c r="A77" s="1801" t="s">
        <v>219</v>
      </c>
      <c r="B77" s="1831">
        <v>40000</v>
      </c>
      <c r="C77" s="1825">
        <f t="shared" si="0"/>
        <v>10000</v>
      </c>
      <c r="D77" s="1831">
        <v>0</v>
      </c>
      <c r="E77" s="1800">
        <f t="shared" si="1"/>
        <v>10000</v>
      </c>
      <c r="F77" s="1825">
        <f t="shared" si="20"/>
        <v>0</v>
      </c>
    </row>
    <row r="78" spans="1:12" ht="64.5" customHeight="1" x14ac:dyDescent="0.2">
      <c r="A78" s="1804" t="s">
        <v>1086</v>
      </c>
      <c r="B78" s="1831">
        <v>27000</v>
      </c>
      <c r="C78" s="1825">
        <f t="shared" si="0"/>
        <v>6750</v>
      </c>
      <c r="D78" s="1831">
        <v>0</v>
      </c>
      <c r="E78" s="1800">
        <f t="shared" si="1"/>
        <v>6750</v>
      </c>
      <c r="F78" s="1825">
        <f t="shared" si="20"/>
        <v>0</v>
      </c>
    </row>
    <row r="79" spans="1:12" ht="64.5" customHeight="1" x14ac:dyDescent="0.2">
      <c r="A79" s="1804" t="s">
        <v>1087</v>
      </c>
      <c r="B79" s="1831">
        <v>5000</v>
      </c>
      <c r="C79" s="1825">
        <f t="shared" si="0"/>
        <v>1250</v>
      </c>
      <c r="D79" s="1831">
        <v>0</v>
      </c>
      <c r="E79" s="1800">
        <f t="shared" si="1"/>
        <v>1250</v>
      </c>
      <c r="F79" s="1825">
        <f t="shared" si="20"/>
        <v>0</v>
      </c>
    </row>
    <row r="80" spans="1:12" ht="64.5" customHeight="1" x14ac:dyDescent="0.2">
      <c r="A80" s="1804" t="s">
        <v>1088</v>
      </c>
      <c r="B80" s="1831">
        <v>0</v>
      </c>
      <c r="C80" s="1825">
        <f t="shared" si="0"/>
        <v>0</v>
      </c>
      <c r="D80" s="1831">
        <v>0</v>
      </c>
      <c r="E80" s="1800">
        <f t="shared" si="1"/>
        <v>0</v>
      </c>
      <c r="F80" s="1825" t="e">
        <f t="shared" si="20"/>
        <v>#DIV/0!</v>
      </c>
    </row>
    <row r="81" spans="1:6" ht="64.5" customHeight="1" x14ac:dyDescent="0.2">
      <c r="A81" s="1804" t="s">
        <v>1089</v>
      </c>
      <c r="B81" s="1831">
        <v>100000</v>
      </c>
      <c r="C81" s="1825">
        <f t="shared" si="0"/>
        <v>25000</v>
      </c>
      <c r="D81" s="1831">
        <v>0</v>
      </c>
      <c r="E81" s="1800">
        <f t="shared" si="1"/>
        <v>25000</v>
      </c>
      <c r="F81" s="1825">
        <f t="shared" si="20"/>
        <v>0</v>
      </c>
    </row>
    <row r="82" spans="1:6" ht="64.5" customHeight="1" x14ac:dyDescent="0.2">
      <c r="A82" s="1804" t="s">
        <v>1090</v>
      </c>
      <c r="B82" s="1831">
        <v>50000</v>
      </c>
      <c r="C82" s="1825">
        <f t="shared" si="0"/>
        <v>12500</v>
      </c>
      <c r="D82" s="1831">
        <v>0</v>
      </c>
      <c r="E82" s="1800">
        <f t="shared" si="1"/>
        <v>12500</v>
      </c>
      <c r="F82" s="1825">
        <f t="shared" si="20"/>
        <v>0</v>
      </c>
    </row>
    <row r="83" spans="1:6" ht="64.5" customHeight="1" x14ac:dyDescent="0.2">
      <c r="A83" s="1804" t="s">
        <v>994</v>
      </c>
      <c r="B83" s="1831">
        <v>30000</v>
      </c>
      <c r="C83" s="1825">
        <f t="shared" si="0"/>
        <v>7500</v>
      </c>
      <c r="D83" s="1831">
        <v>0</v>
      </c>
      <c r="E83" s="1800">
        <f t="shared" si="1"/>
        <v>7500</v>
      </c>
      <c r="F83" s="1825">
        <f t="shared" si="20"/>
        <v>0</v>
      </c>
    </row>
    <row r="84" spans="1:6" ht="64.5" customHeight="1" x14ac:dyDescent="0.2">
      <c r="A84" s="1839" t="s">
        <v>1112</v>
      </c>
      <c r="B84" s="1831">
        <v>50000</v>
      </c>
      <c r="C84" s="1825">
        <f t="shared" si="0"/>
        <v>12500</v>
      </c>
      <c r="D84" s="1831">
        <f>+ยุทธ4!J19</f>
        <v>33125</v>
      </c>
      <c r="E84" s="1800">
        <f t="shared" si="1"/>
        <v>-20625</v>
      </c>
      <c r="F84" s="1825">
        <f t="shared" si="20"/>
        <v>66.25</v>
      </c>
    </row>
    <row r="85" spans="1:6" ht="64.5" customHeight="1" x14ac:dyDescent="0.2">
      <c r="A85" s="1839" t="s">
        <v>995</v>
      </c>
      <c r="B85" s="1831">
        <v>600000</v>
      </c>
      <c r="C85" s="1825">
        <f t="shared" si="0"/>
        <v>150000</v>
      </c>
      <c r="D85" s="1831">
        <v>0</v>
      </c>
      <c r="E85" s="1800">
        <f t="shared" si="1"/>
        <v>150000</v>
      </c>
      <c r="F85" s="1825">
        <f t="shared" si="20"/>
        <v>0</v>
      </c>
    </row>
    <row r="86" spans="1:6" ht="64.5" customHeight="1" x14ac:dyDescent="0.2">
      <c r="A86" s="1802" t="s">
        <v>1091</v>
      </c>
      <c r="B86" s="1831">
        <v>110000</v>
      </c>
      <c r="C86" s="1825">
        <f t="shared" si="0"/>
        <v>27500</v>
      </c>
      <c r="D86" s="1831">
        <f>+ยุทธ4!J21</f>
        <v>1500</v>
      </c>
      <c r="E86" s="1800">
        <f t="shared" si="1"/>
        <v>26000</v>
      </c>
      <c r="F86" s="1825">
        <f t="shared" si="20"/>
        <v>1.3636363636363635</v>
      </c>
    </row>
    <row r="87" spans="1:6" ht="64.5" customHeight="1" x14ac:dyDescent="0.2">
      <c r="A87" s="1808" t="s">
        <v>1113</v>
      </c>
      <c r="B87" s="1831">
        <v>42000</v>
      </c>
      <c r="C87" s="1825">
        <f t="shared" si="0"/>
        <v>10500</v>
      </c>
      <c r="D87" s="1831">
        <f>+ยุทธ4!J22</f>
        <v>1500</v>
      </c>
      <c r="E87" s="1800">
        <f t="shared" si="1"/>
        <v>9000</v>
      </c>
      <c r="F87" s="1825">
        <f t="shared" si="20"/>
        <v>3.5714285714285716</v>
      </c>
    </row>
    <row r="88" spans="1:6" ht="64.5" customHeight="1" x14ac:dyDescent="0.2">
      <c r="A88" s="1803" t="s">
        <v>1092</v>
      </c>
      <c r="B88" s="1831">
        <v>11200</v>
      </c>
      <c r="C88" s="1825">
        <f t="shared" si="0"/>
        <v>2800</v>
      </c>
      <c r="D88" s="1831"/>
      <c r="E88" s="1800">
        <f t="shared" si="1"/>
        <v>2800</v>
      </c>
      <c r="F88" s="1825">
        <f t="shared" si="20"/>
        <v>0</v>
      </c>
    </row>
    <row r="89" spans="1:6" ht="64.5" customHeight="1" x14ac:dyDescent="0.2">
      <c r="A89" s="1803" t="s">
        <v>996</v>
      </c>
      <c r="B89" s="1831">
        <v>35410</v>
      </c>
      <c r="C89" s="1825">
        <f t="shared" si="0"/>
        <v>8852.5</v>
      </c>
      <c r="D89" s="1831">
        <v>0</v>
      </c>
      <c r="E89" s="1800">
        <f t="shared" si="1"/>
        <v>8852.5</v>
      </c>
      <c r="F89" s="1825">
        <f t="shared" si="20"/>
        <v>0</v>
      </c>
    </row>
    <row r="90" spans="1:6" ht="64.5" customHeight="1" x14ac:dyDescent="0.2">
      <c r="A90" s="1840" t="s">
        <v>997</v>
      </c>
      <c r="B90" s="1841">
        <v>23400</v>
      </c>
      <c r="C90" s="1825">
        <f t="shared" si="0"/>
        <v>5850</v>
      </c>
      <c r="D90" s="1831">
        <v>0</v>
      </c>
      <c r="E90" s="1800">
        <f t="shared" si="1"/>
        <v>5850</v>
      </c>
      <c r="F90" s="1825">
        <f t="shared" si="20"/>
        <v>0</v>
      </c>
    </row>
    <row r="91" spans="1:6" ht="64.5" customHeight="1" x14ac:dyDescent="0.2">
      <c r="A91" s="1842" t="s">
        <v>998</v>
      </c>
      <c r="B91" s="1843">
        <v>2400</v>
      </c>
      <c r="C91" s="1825">
        <f t="shared" si="0"/>
        <v>600</v>
      </c>
      <c r="D91" s="1831">
        <v>0</v>
      </c>
      <c r="E91" s="1800">
        <f t="shared" si="1"/>
        <v>600</v>
      </c>
      <c r="F91" s="1825">
        <f t="shared" si="20"/>
        <v>0</v>
      </c>
    </row>
    <row r="92" spans="1:6" ht="27" customHeight="1" x14ac:dyDescent="0.2">
      <c r="A92" s="1820" t="s">
        <v>35</v>
      </c>
      <c r="B92" s="2309">
        <f>SUM(B7:B91)</f>
        <v>4222360</v>
      </c>
      <c r="C92" s="2310">
        <f t="shared" si="0"/>
        <v>1055590</v>
      </c>
      <c r="D92" s="2309">
        <f>SUM(D7:D91)</f>
        <v>376982.2</v>
      </c>
      <c r="E92" s="1900">
        <f t="shared" si="1"/>
        <v>678607.8</v>
      </c>
      <c r="F92" s="2310">
        <f t="shared" si="20"/>
        <v>8.9282344470864636</v>
      </c>
    </row>
  </sheetData>
  <mergeCells count="16">
    <mergeCell ref="A1:F1"/>
    <mergeCell ref="G1:L1"/>
    <mergeCell ref="A2:F2"/>
    <mergeCell ref="G2:L2"/>
    <mergeCell ref="A3:F3"/>
    <mergeCell ref="G3:L3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G5:G6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A35B-54C9-425E-AA09-84317AD98C7F}">
  <dimension ref="B1:T16"/>
  <sheetViews>
    <sheetView topLeftCell="A4" workbookViewId="0">
      <selection activeCell="L5" sqref="L5"/>
    </sheetView>
  </sheetViews>
  <sheetFormatPr defaultColWidth="10.28515625" defaultRowHeight="18.75" x14ac:dyDescent="0.45"/>
  <cols>
    <col min="1" max="1" width="2.28515625" style="4" customWidth="1"/>
    <col min="2" max="2" width="4.140625" style="4" customWidth="1"/>
    <col min="3" max="3" width="19.28515625" style="4" customWidth="1"/>
    <col min="4" max="4" width="21.7109375" style="4" customWidth="1"/>
    <col min="5" max="5" width="16.42578125" style="4" customWidth="1"/>
    <col min="6" max="6" width="15" style="4" customWidth="1"/>
    <col min="7" max="8" width="12.28515625" style="589" customWidth="1"/>
    <col min="9" max="9" width="11.42578125" style="4" customWidth="1"/>
    <col min="10" max="10" width="12.140625" style="4" customWidth="1"/>
    <col min="11" max="11" width="11.5703125" style="4" customWidth="1"/>
    <col min="12" max="12" width="7.85546875" style="4" customWidth="1"/>
    <col min="13" max="13" width="7.7109375" style="4" customWidth="1"/>
    <col min="14" max="14" width="7.28515625" style="4" customWidth="1"/>
    <col min="15" max="15" width="7.5703125" style="4" customWidth="1"/>
    <col min="16" max="16" width="8" style="4" customWidth="1"/>
    <col min="17" max="17" width="8.140625" style="4" customWidth="1"/>
    <col min="18" max="19" width="7.85546875" style="4" customWidth="1"/>
    <col min="20" max="16384" width="10.28515625" style="4"/>
  </cols>
  <sheetData>
    <row r="1" spans="2:20" x14ac:dyDescent="0.45">
      <c r="B1" s="2875" t="s">
        <v>178</v>
      </c>
      <c r="C1" s="2875"/>
      <c r="D1" s="2875"/>
      <c r="E1" s="2875"/>
      <c r="F1" s="2875"/>
      <c r="G1" s="2875"/>
      <c r="H1" s="2875"/>
      <c r="I1" s="2875"/>
      <c r="J1" s="2875"/>
      <c r="K1" s="2875"/>
      <c r="L1" s="2875"/>
      <c r="M1" s="2875"/>
      <c r="N1" s="2875"/>
      <c r="O1" s="2875"/>
      <c r="P1" s="2875"/>
      <c r="Q1" s="2875"/>
      <c r="R1" s="2875"/>
      <c r="S1" s="2875"/>
      <c r="T1" s="566"/>
    </row>
    <row r="2" spans="2:20" x14ac:dyDescent="0.45">
      <c r="B2" s="603" t="s">
        <v>369</v>
      </c>
      <c r="C2" s="603"/>
      <c r="D2" s="603"/>
      <c r="E2" s="603"/>
      <c r="F2" s="603"/>
      <c r="G2" s="603"/>
      <c r="H2" s="603"/>
      <c r="I2" s="563">
        <f>SUM(I6:I24)</f>
        <v>2175000</v>
      </c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566"/>
    </row>
    <row r="3" spans="2:20" x14ac:dyDescent="0.45">
      <c r="B3" s="590" t="s">
        <v>179</v>
      </c>
      <c r="C3" s="590" t="s">
        <v>13</v>
      </c>
      <c r="D3" s="590" t="s">
        <v>0</v>
      </c>
      <c r="E3" s="567" t="s">
        <v>12</v>
      </c>
      <c r="F3" s="590" t="s">
        <v>14</v>
      </c>
      <c r="G3" s="2876" t="s">
        <v>391</v>
      </c>
      <c r="H3" s="585"/>
      <c r="I3" s="2878" t="s">
        <v>134</v>
      </c>
      <c r="J3" s="2880" t="s">
        <v>15</v>
      </c>
      <c r="K3" s="2880" t="s">
        <v>22</v>
      </c>
      <c r="L3" s="2882" t="s">
        <v>23</v>
      </c>
      <c r="M3" s="2883"/>
      <c r="N3" s="2883"/>
      <c r="O3" s="2884"/>
      <c r="P3" s="2882" t="s">
        <v>7</v>
      </c>
      <c r="Q3" s="2883"/>
      <c r="R3" s="2883"/>
      <c r="S3" s="2884"/>
      <c r="T3" s="568"/>
    </row>
    <row r="4" spans="2:20" ht="37.5" x14ac:dyDescent="0.45">
      <c r="B4" s="569" t="s">
        <v>78</v>
      </c>
      <c r="C4" s="570"/>
      <c r="D4" s="570"/>
      <c r="E4" s="570"/>
      <c r="F4" s="570"/>
      <c r="G4" s="2877"/>
      <c r="H4" s="586"/>
      <c r="I4" s="2879"/>
      <c r="J4" s="2881"/>
      <c r="K4" s="2881"/>
      <c r="L4" s="571" t="s">
        <v>370</v>
      </c>
      <c r="M4" s="571" t="s">
        <v>371</v>
      </c>
      <c r="N4" s="571" t="s">
        <v>372</v>
      </c>
      <c r="O4" s="571" t="s">
        <v>373</v>
      </c>
      <c r="P4" s="571" t="s">
        <v>370</v>
      </c>
      <c r="Q4" s="571" t="s">
        <v>371</v>
      </c>
      <c r="R4" s="571" t="s">
        <v>372</v>
      </c>
      <c r="S4" s="571" t="s">
        <v>373</v>
      </c>
      <c r="T4" s="572"/>
    </row>
    <row r="5" spans="2:20" ht="75" x14ac:dyDescent="0.45">
      <c r="B5" s="591"/>
      <c r="C5" s="569"/>
      <c r="D5" s="570"/>
      <c r="E5" s="570"/>
      <c r="F5" s="569"/>
      <c r="G5" s="2877"/>
      <c r="H5" s="586"/>
      <c r="I5" s="592"/>
      <c r="J5" s="2881"/>
      <c r="K5" s="2881"/>
      <c r="L5" s="573" t="s">
        <v>5</v>
      </c>
      <c r="M5" s="581" t="s">
        <v>28</v>
      </c>
      <c r="N5" s="581" t="s">
        <v>6</v>
      </c>
      <c r="O5" s="581" t="s">
        <v>181</v>
      </c>
      <c r="P5" s="581" t="s">
        <v>8</v>
      </c>
      <c r="Q5" s="581" t="s">
        <v>9</v>
      </c>
      <c r="R5" s="581" t="s">
        <v>10</v>
      </c>
      <c r="S5" s="581" t="s">
        <v>11</v>
      </c>
      <c r="T5" s="568"/>
    </row>
    <row r="6" spans="2:20" ht="56.25" x14ac:dyDescent="0.45">
      <c r="B6" s="593">
        <v>1</v>
      </c>
      <c r="C6" s="574" t="s">
        <v>392</v>
      </c>
      <c r="D6" s="574" t="s">
        <v>393</v>
      </c>
      <c r="E6" s="574" t="s">
        <v>394</v>
      </c>
      <c r="F6" s="594" t="s">
        <v>395</v>
      </c>
      <c r="G6" s="602">
        <v>44562</v>
      </c>
      <c r="H6" s="602">
        <v>44834</v>
      </c>
      <c r="I6" s="595">
        <v>600000</v>
      </c>
      <c r="J6" s="571" t="s">
        <v>17</v>
      </c>
      <c r="K6" s="573" t="s">
        <v>374</v>
      </c>
      <c r="M6" s="577"/>
      <c r="N6" s="577" t="s">
        <v>375</v>
      </c>
      <c r="O6" s="577"/>
      <c r="P6" s="577"/>
      <c r="Q6" s="578"/>
      <c r="R6" s="578"/>
      <c r="S6" s="577" t="s">
        <v>375</v>
      </c>
      <c r="T6" s="572"/>
    </row>
    <row r="7" spans="2:20" ht="56.25" x14ac:dyDescent="0.45">
      <c r="B7" s="593">
        <v>2</v>
      </c>
      <c r="C7" s="574" t="s">
        <v>396</v>
      </c>
      <c r="D7" s="574" t="s">
        <v>397</v>
      </c>
      <c r="E7" s="574" t="s">
        <v>398</v>
      </c>
      <c r="F7" s="594" t="s">
        <v>395</v>
      </c>
      <c r="G7" s="602">
        <v>44562</v>
      </c>
      <c r="H7" s="602">
        <v>44834</v>
      </c>
      <c r="I7" s="595">
        <v>400000</v>
      </c>
      <c r="J7" s="571" t="s">
        <v>17</v>
      </c>
      <c r="K7" s="573" t="s">
        <v>374</v>
      </c>
      <c r="L7" s="583"/>
      <c r="M7" s="577"/>
      <c r="N7" s="577" t="s">
        <v>375</v>
      </c>
      <c r="O7" s="577"/>
      <c r="P7" s="577"/>
      <c r="Q7" s="596"/>
      <c r="R7" s="578"/>
      <c r="S7" s="577" t="s">
        <v>375</v>
      </c>
      <c r="T7" s="572"/>
    </row>
    <row r="8" spans="2:20" ht="150" x14ac:dyDescent="0.45">
      <c r="B8" s="597">
        <v>3</v>
      </c>
      <c r="C8" s="574" t="s">
        <v>399</v>
      </c>
      <c r="D8" s="575" t="s">
        <v>400</v>
      </c>
      <c r="E8" s="574" t="s">
        <v>401</v>
      </c>
      <c r="F8" s="574" t="s">
        <v>402</v>
      </c>
      <c r="G8" s="587">
        <v>44593</v>
      </c>
      <c r="H8" s="587">
        <v>44773</v>
      </c>
      <c r="I8" s="598">
        <v>300000</v>
      </c>
      <c r="J8" s="571" t="s">
        <v>17</v>
      </c>
      <c r="K8" s="573" t="s">
        <v>374</v>
      </c>
      <c r="L8" s="571"/>
      <c r="N8" s="577" t="s">
        <v>375</v>
      </c>
      <c r="O8" s="577"/>
      <c r="P8" s="577"/>
      <c r="Q8" s="579"/>
      <c r="R8" s="580"/>
      <c r="S8" s="577" t="s">
        <v>375</v>
      </c>
      <c r="T8" s="568"/>
    </row>
    <row r="9" spans="2:20" ht="56.25" x14ac:dyDescent="0.45">
      <c r="B9" s="597">
        <v>4</v>
      </c>
      <c r="C9" s="574" t="s">
        <v>403</v>
      </c>
      <c r="D9" s="576" t="s">
        <v>404</v>
      </c>
      <c r="E9" s="574" t="s">
        <v>405</v>
      </c>
      <c r="F9" s="599" t="s">
        <v>406</v>
      </c>
      <c r="G9" s="587">
        <v>44562</v>
      </c>
      <c r="H9" s="587">
        <v>44834</v>
      </c>
      <c r="I9" s="598">
        <v>675000</v>
      </c>
      <c r="J9" s="600" t="s">
        <v>407</v>
      </c>
      <c r="K9" s="581" t="s">
        <v>374</v>
      </c>
      <c r="L9" s="582"/>
      <c r="M9" s="583"/>
      <c r="N9" s="582" t="s">
        <v>375</v>
      </c>
      <c r="O9" s="582"/>
      <c r="P9" s="577"/>
      <c r="Q9" s="582"/>
      <c r="R9" s="582"/>
      <c r="S9" s="582" t="s">
        <v>375</v>
      </c>
      <c r="T9" s="566"/>
    </row>
    <row r="10" spans="2:20" ht="93.75" x14ac:dyDescent="0.45">
      <c r="B10" s="597">
        <v>5</v>
      </c>
      <c r="C10" s="574" t="s">
        <v>408</v>
      </c>
      <c r="D10" s="575" t="s">
        <v>409</v>
      </c>
      <c r="E10" s="574" t="s">
        <v>410</v>
      </c>
      <c r="F10" s="601" t="s">
        <v>411</v>
      </c>
      <c r="G10" s="587">
        <v>44682</v>
      </c>
      <c r="H10" s="587">
        <v>44803</v>
      </c>
      <c r="I10" s="598">
        <v>200000</v>
      </c>
      <c r="J10" s="600" t="s">
        <v>412</v>
      </c>
      <c r="K10" s="573" t="s">
        <v>374</v>
      </c>
      <c r="L10" s="583"/>
      <c r="M10" s="583"/>
      <c r="N10" s="577" t="s">
        <v>375</v>
      </c>
      <c r="O10" s="583"/>
      <c r="P10" s="583"/>
      <c r="Q10" s="583"/>
      <c r="R10" s="577"/>
      <c r="S10" s="577" t="s">
        <v>375</v>
      </c>
      <c r="T10" s="566"/>
    </row>
    <row r="11" spans="2:20" x14ac:dyDescent="0.45">
      <c r="B11" s="566"/>
      <c r="C11" s="566"/>
      <c r="D11" s="566"/>
      <c r="E11" s="566"/>
      <c r="F11" s="566"/>
      <c r="G11" s="588"/>
      <c r="H11" s="588"/>
      <c r="I11" s="566"/>
      <c r="J11" s="566"/>
      <c r="K11" s="566"/>
      <c r="P11" s="566"/>
      <c r="Q11" s="566"/>
      <c r="R11" s="566"/>
      <c r="S11" s="566"/>
      <c r="T11" s="566"/>
    </row>
    <row r="13" spans="2:20" x14ac:dyDescent="0.45">
      <c r="D13" s="462"/>
      <c r="E13" s="489" t="s">
        <v>114</v>
      </c>
      <c r="F13" s="489" t="s">
        <v>41</v>
      </c>
      <c r="L13" s="572" t="s">
        <v>384</v>
      </c>
      <c r="M13" s="572"/>
      <c r="N13" s="572"/>
      <c r="O13" s="572"/>
    </row>
    <row r="14" spans="2:20" x14ac:dyDescent="0.45">
      <c r="D14" s="426" t="s">
        <v>17</v>
      </c>
      <c r="E14" s="489">
        <v>5</v>
      </c>
      <c r="F14" s="410">
        <f>+I6+I7+I8+I9+I10</f>
        <v>2175000</v>
      </c>
      <c r="L14" s="572" t="s">
        <v>385</v>
      </c>
      <c r="M14" s="572"/>
      <c r="N14" s="572"/>
      <c r="O14" s="572"/>
    </row>
    <row r="15" spans="2:20" x14ac:dyDescent="0.45">
      <c r="D15" s="426" t="s">
        <v>35</v>
      </c>
      <c r="E15" s="489">
        <f>SUM(E14:E14)</f>
        <v>5</v>
      </c>
      <c r="F15" s="410">
        <f>SUM(F14:F14)</f>
        <v>2175000</v>
      </c>
      <c r="L15" s="572" t="s">
        <v>386</v>
      </c>
      <c r="M15" s="572"/>
      <c r="N15" s="572"/>
      <c r="O15" s="572"/>
    </row>
    <row r="16" spans="2:20" x14ac:dyDescent="0.45">
      <c r="L16" s="584" t="s">
        <v>413</v>
      </c>
      <c r="M16" s="572"/>
      <c r="N16" s="572"/>
      <c r="O16" s="572"/>
    </row>
  </sheetData>
  <mergeCells count="7">
    <mergeCell ref="B1:S1"/>
    <mergeCell ref="G3:G5"/>
    <mergeCell ref="I3:I4"/>
    <mergeCell ref="J3:J5"/>
    <mergeCell ref="K3:K5"/>
    <mergeCell ref="L3:O3"/>
    <mergeCell ref="P3:S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&amp;Rกลุ่มงานยุทธศาสตร์และแผนงานโครงการ2565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4A251-F26C-49E9-AE8A-9AC3B9F60ABE}">
  <dimension ref="A1:S25"/>
  <sheetViews>
    <sheetView workbookViewId="0">
      <selection activeCell="C7" sqref="C7"/>
    </sheetView>
  </sheetViews>
  <sheetFormatPr defaultRowHeight="12.75" x14ac:dyDescent="0.2"/>
  <cols>
    <col min="1" max="1" width="4.5703125" customWidth="1"/>
    <col min="5" max="5" width="11.7109375" customWidth="1"/>
    <col min="9" max="9" width="13.5703125" bestFit="1" customWidth="1"/>
  </cols>
  <sheetData>
    <row r="1" spans="1:19" s="211" customFormat="1" ht="18.75" x14ac:dyDescent="0.2">
      <c r="A1" s="375"/>
      <c r="B1" s="2888" t="s">
        <v>456</v>
      </c>
      <c r="C1" s="2888"/>
      <c r="D1" s="2888"/>
      <c r="E1" s="2888"/>
      <c r="F1" s="2888"/>
      <c r="G1" s="2888"/>
      <c r="H1" s="2888"/>
      <c r="I1" s="2888"/>
      <c r="J1" s="2888"/>
      <c r="K1" s="2888"/>
      <c r="L1" s="752"/>
      <c r="M1" s="752"/>
      <c r="N1" s="752"/>
      <c r="O1" s="752"/>
      <c r="P1" s="752"/>
      <c r="Q1" s="752"/>
      <c r="R1" s="752"/>
      <c r="S1" s="752"/>
    </row>
    <row r="2" spans="1:19" s="211" customFormat="1" ht="18.75" x14ac:dyDescent="0.2">
      <c r="A2" s="375"/>
      <c r="B2" s="412"/>
      <c r="C2" s="782" t="s">
        <v>315</v>
      </c>
      <c r="D2" s="416"/>
      <c r="E2" s="416"/>
      <c r="F2" s="416"/>
      <c r="G2" s="836"/>
      <c r="H2" s="836"/>
      <c r="I2" s="417">
        <f>SUM(I4:I21)</f>
        <v>2900000</v>
      </c>
      <c r="J2" s="783"/>
      <c r="K2" s="784"/>
      <c r="L2" s="785">
        <f t="shared" ref="L2:S2" si="0">COUNTIF(L6:L73,"/")</f>
        <v>0</v>
      </c>
      <c r="M2" s="785">
        <f t="shared" si="0"/>
        <v>0</v>
      </c>
      <c r="N2" s="785">
        <f t="shared" si="0"/>
        <v>3</v>
      </c>
      <c r="O2" s="785">
        <f t="shared" si="0"/>
        <v>0</v>
      </c>
      <c r="P2" s="785">
        <f t="shared" si="0"/>
        <v>0</v>
      </c>
      <c r="Q2" s="785">
        <f t="shared" si="0"/>
        <v>0</v>
      </c>
      <c r="R2" s="785">
        <f t="shared" si="0"/>
        <v>0</v>
      </c>
      <c r="S2" s="785">
        <f t="shared" si="0"/>
        <v>3</v>
      </c>
    </row>
    <row r="3" spans="1:19" s="211" customFormat="1" ht="24.75" customHeight="1" x14ac:dyDescent="0.2">
      <c r="A3" s="375"/>
      <c r="B3" s="2889" t="s">
        <v>335</v>
      </c>
      <c r="C3" s="2892" t="s">
        <v>20</v>
      </c>
      <c r="D3" s="2892" t="s">
        <v>0</v>
      </c>
      <c r="E3" s="2892" t="s">
        <v>12</v>
      </c>
      <c r="F3" s="2895" t="s">
        <v>14</v>
      </c>
      <c r="G3" s="2897" t="s">
        <v>21</v>
      </c>
      <c r="H3" s="2898"/>
      <c r="I3" s="2899" t="s">
        <v>316</v>
      </c>
      <c r="J3" s="2902" t="s">
        <v>15</v>
      </c>
      <c r="K3" s="2892" t="s">
        <v>22</v>
      </c>
      <c r="L3" s="2885" t="s">
        <v>23</v>
      </c>
      <c r="M3" s="2886"/>
      <c r="N3" s="2886"/>
      <c r="O3" s="2887"/>
      <c r="P3" s="2885" t="s">
        <v>7</v>
      </c>
      <c r="Q3" s="2886"/>
      <c r="R3" s="2886"/>
      <c r="S3" s="2887"/>
    </row>
    <row r="4" spans="1:19" s="211" customFormat="1" ht="31.5" customHeight="1" x14ac:dyDescent="0.2">
      <c r="A4" s="375"/>
      <c r="B4" s="2890"/>
      <c r="C4" s="2893"/>
      <c r="D4" s="2893"/>
      <c r="E4" s="2893"/>
      <c r="F4" s="2896"/>
      <c r="G4" s="837"/>
      <c r="H4" s="838"/>
      <c r="I4" s="2900"/>
      <c r="J4" s="2903"/>
      <c r="K4" s="2893"/>
      <c r="L4" s="454" t="s">
        <v>1</v>
      </c>
      <c r="M4" s="454" t="s">
        <v>2</v>
      </c>
      <c r="N4" s="454" t="s">
        <v>3</v>
      </c>
      <c r="O4" s="454" t="s">
        <v>4</v>
      </c>
      <c r="P4" s="454" t="s">
        <v>336</v>
      </c>
      <c r="Q4" s="454" t="s">
        <v>337</v>
      </c>
      <c r="R4" s="454" t="s">
        <v>338</v>
      </c>
      <c r="S4" s="454" t="s">
        <v>339</v>
      </c>
    </row>
    <row r="5" spans="1:19" s="211" customFormat="1" ht="74.25" customHeight="1" x14ac:dyDescent="0.2">
      <c r="A5" s="375"/>
      <c r="B5" s="2891"/>
      <c r="C5" s="2894"/>
      <c r="D5" s="2894"/>
      <c r="E5" s="2894"/>
      <c r="F5" s="2894"/>
      <c r="G5" s="455" t="s">
        <v>130</v>
      </c>
      <c r="H5" s="456" t="s">
        <v>131</v>
      </c>
      <c r="I5" s="2901"/>
      <c r="J5" s="2904"/>
      <c r="K5" s="2894"/>
      <c r="L5" s="454" t="s">
        <v>317</v>
      </c>
      <c r="M5" s="454" t="s">
        <v>9</v>
      </c>
      <c r="N5" s="454" t="s">
        <v>180</v>
      </c>
      <c r="O5" s="454" t="s">
        <v>181</v>
      </c>
      <c r="P5" s="454" t="s">
        <v>8</v>
      </c>
      <c r="Q5" s="454" t="s">
        <v>9</v>
      </c>
      <c r="R5" s="422" t="s">
        <v>10</v>
      </c>
      <c r="S5" s="786" t="s">
        <v>11</v>
      </c>
    </row>
    <row r="6" spans="1:19" s="211" customFormat="1" ht="84" customHeight="1" x14ac:dyDescent="0.2">
      <c r="A6" s="375">
        <v>1</v>
      </c>
      <c r="B6" s="212">
        <v>16</v>
      </c>
      <c r="C6" s="427" t="s">
        <v>318</v>
      </c>
      <c r="D6" s="395" t="s">
        <v>457</v>
      </c>
      <c r="E6" s="395" t="s">
        <v>74</v>
      </c>
      <c r="F6" s="395" t="s">
        <v>75</v>
      </c>
      <c r="G6" s="457">
        <v>44470</v>
      </c>
      <c r="H6" s="457">
        <v>44834</v>
      </c>
      <c r="I6" s="359">
        <v>1100000</v>
      </c>
      <c r="J6" s="217" t="s">
        <v>17</v>
      </c>
      <c r="K6" s="361" t="s">
        <v>54</v>
      </c>
      <c r="L6" s="364"/>
      <c r="M6" s="364"/>
      <c r="N6" s="364" t="s">
        <v>49</v>
      </c>
      <c r="O6" s="214"/>
      <c r="P6" s="364"/>
      <c r="Q6" s="364"/>
      <c r="R6" s="364"/>
      <c r="S6" s="364" t="s">
        <v>49</v>
      </c>
    </row>
    <row r="7" spans="1:19" s="211" customFormat="1" ht="42.75" customHeight="1" x14ac:dyDescent="0.2">
      <c r="A7" s="375">
        <v>2</v>
      </c>
      <c r="B7" s="212">
        <v>17</v>
      </c>
      <c r="C7" s="426" t="s">
        <v>55</v>
      </c>
      <c r="D7" s="430" t="s">
        <v>56</v>
      </c>
      <c r="E7" s="395"/>
      <c r="F7" s="395"/>
      <c r="G7" s="457"/>
      <c r="H7" s="457"/>
      <c r="I7" s="413">
        <v>1500000</v>
      </c>
      <c r="J7" s="217" t="s">
        <v>17</v>
      </c>
      <c r="K7" s="361" t="s">
        <v>54</v>
      </c>
      <c r="L7" s="364"/>
      <c r="M7" s="364"/>
      <c r="N7" s="364" t="s">
        <v>49</v>
      </c>
      <c r="O7" s="214"/>
      <c r="P7" s="364"/>
      <c r="Q7" s="364"/>
      <c r="R7" s="364"/>
      <c r="S7" s="364" t="s">
        <v>49</v>
      </c>
    </row>
    <row r="8" spans="1:19" s="211" customFormat="1" ht="15" customHeight="1" x14ac:dyDescent="0.2">
      <c r="A8" s="375"/>
      <c r="B8" s="215"/>
      <c r="C8" s="427" t="s">
        <v>57</v>
      </c>
      <c r="D8" s="427"/>
      <c r="E8" s="425" t="s">
        <v>58</v>
      </c>
      <c r="F8" s="427"/>
      <c r="G8" s="457"/>
      <c r="H8" s="457"/>
      <c r="I8" s="361"/>
      <c r="J8" s="217"/>
      <c r="K8" s="361"/>
      <c r="L8" s="364"/>
      <c r="M8" s="364"/>
      <c r="N8" s="364"/>
      <c r="O8" s="214"/>
      <c r="P8" s="364"/>
      <c r="Q8" s="364"/>
      <c r="R8" s="364"/>
      <c r="S8" s="364"/>
    </row>
    <row r="9" spans="1:19" s="211" customFormat="1" ht="15" customHeight="1" x14ac:dyDescent="0.2">
      <c r="A9" s="375"/>
      <c r="B9" s="215"/>
      <c r="C9" s="427" t="s">
        <v>59</v>
      </c>
      <c r="D9" s="427"/>
      <c r="E9" s="425" t="s">
        <v>58</v>
      </c>
      <c r="F9" s="427"/>
      <c r="G9" s="457"/>
      <c r="H9" s="457"/>
      <c r="I9" s="361"/>
      <c r="J9" s="217"/>
      <c r="K9" s="361"/>
      <c r="L9" s="364"/>
      <c r="M9" s="364"/>
      <c r="N9" s="364"/>
      <c r="O9" s="214"/>
      <c r="P9" s="364"/>
      <c r="Q9" s="364"/>
      <c r="R9" s="364"/>
      <c r="S9" s="364"/>
    </row>
    <row r="10" spans="1:19" s="211" customFormat="1" ht="15" customHeight="1" x14ac:dyDescent="0.2">
      <c r="A10" s="375"/>
      <c r="B10" s="215"/>
      <c r="C10" s="427" t="s">
        <v>60</v>
      </c>
      <c r="D10" s="427"/>
      <c r="E10" s="425" t="s">
        <v>61</v>
      </c>
      <c r="F10" s="427"/>
      <c r="G10" s="457"/>
      <c r="H10" s="457"/>
      <c r="I10" s="361"/>
      <c r="J10" s="217"/>
      <c r="K10" s="361"/>
      <c r="L10" s="364"/>
      <c r="M10" s="364"/>
      <c r="N10" s="364"/>
      <c r="O10" s="214"/>
      <c r="P10" s="364"/>
      <c r="Q10" s="364"/>
      <c r="R10" s="364"/>
      <c r="S10" s="364"/>
    </row>
    <row r="11" spans="1:19" s="211" customFormat="1" ht="15" customHeight="1" x14ac:dyDescent="0.2">
      <c r="A11" s="375"/>
      <c r="B11" s="215"/>
      <c r="C11" s="427" t="s">
        <v>62</v>
      </c>
      <c r="D11" s="427"/>
      <c r="E11" s="458" t="s">
        <v>63</v>
      </c>
      <c r="F11" s="427"/>
      <c r="G11" s="457"/>
      <c r="H11" s="457"/>
      <c r="I11" s="361"/>
      <c r="J11" s="217"/>
      <c r="K11" s="361"/>
      <c r="L11" s="364"/>
      <c r="M11" s="364"/>
      <c r="N11" s="364"/>
      <c r="O11" s="214"/>
      <c r="P11" s="364"/>
      <c r="Q11" s="364"/>
      <c r="R11" s="364"/>
      <c r="S11" s="364"/>
    </row>
    <row r="12" spans="1:19" s="211" customFormat="1" ht="15" customHeight="1" x14ac:dyDescent="0.2">
      <c r="A12" s="375"/>
      <c r="B12" s="215"/>
      <c r="C12" s="427" t="s">
        <v>64</v>
      </c>
      <c r="D12" s="427"/>
      <c r="E12" s="458" t="s">
        <v>65</v>
      </c>
      <c r="F12" s="427"/>
      <c r="G12" s="457"/>
      <c r="H12" s="457"/>
      <c r="I12" s="361"/>
      <c r="J12" s="217"/>
      <c r="K12" s="361"/>
      <c r="L12" s="364"/>
      <c r="M12" s="364"/>
      <c r="N12" s="364"/>
      <c r="O12" s="214"/>
      <c r="P12" s="364"/>
      <c r="Q12" s="364"/>
      <c r="R12" s="364"/>
      <c r="S12" s="364"/>
    </row>
    <row r="13" spans="1:19" s="211" customFormat="1" ht="15" customHeight="1" x14ac:dyDescent="0.2">
      <c r="A13" s="375"/>
      <c r="B13" s="215"/>
      <c r="C13" s="427" t="s">
        <v>66</v>
      </c>
      <c r="D13" s="427"/>
      <c r="E13" s="425" t="s">
        <v>58</v>
      </c>
      <c r="F13" s="427"/>
      <c r="G13" s="457"/>
      <c r="H13" s="457"/>
      <c r="I13" s="361"/>
      <c r="J13" s="217"/>
      <c r="K13" s="361"/>
      <c r="L13" s="364"/>
      <c r="M13" s="364"/>
      <c r="N13" s="364"/>
      <c r="O13" s="214"/>
      <c r="P13" s="364"/>
      <c r="Q13" s="364"/>
      <c r="R13" s="364"/>
      <c r="S13" s="364"/>
    </row>
    <row r="14" spans="1:19" s="211" customFormat="1" ht="15" customHeight="1" x14ac:dyDescent="0.2">
      <c r="A14" s="375"/>
      <c r="B14" s="215"/>
      <c r="C14" s="427" t="s">
        <v>458</v>
      </c>
      <c r="D14" s="427"/>
      <c r="E14" s="425" t="s">
        <v>58</v>
      </c>
      <c r="F14" s="427"/>
      <c r="G14" s="457"/>
      <c r="H14" s="457"/>
      <c r="I14" s="361"/>
      <c r="J14" s="217"/>
      <c r="K14" s="361"/>
      <c r="L14" s="364"/>
      <c r="M14" s="364"/>
      <c r="N14" s="364"/>
      <c r="O14" s="214"/>
      <c r="P14" s="364"/>
      <c r="Q14" s="364"/>
      <c r="R14" s="364"/>
      <c r="S14" s="364"/>
    </row>
    <row r="15" spans="1:19" s="211" customFormat="1" ht="15" customHeight="1" x14ac:dyDescent="0.2">
      <c r="A15" s="375"/>
      <c r="B15" s="215"/>
      <c r="C15" s="427" t="s">
        <v>459</v>
      </c>
      <c r="D15" s="427"/>
      <c r="E15" s="425" t="s">
        <v>58</v>
      </c>
      <c r="F15" s="427"/>
      <c r="G15" s="457"/>
      <c r="H15" s="457"/>
      <c r="I15" s="361"/>
      <c r="J15" s="217"/>
      <c r="K15" s="361"/>
      <c r="L15" s="364"/>
      <c r="M15" s="364"/>
      <c r="N15" s="364"/>
      <c r="O15" s="214"/>
      <c r="P15" s="364"/>
      <c r="Q15" s="364"/>
      <c r="R15" s="364"/>
      <c r="S15" s="364"/>
    </row>
    <row r="16" spans="1:19" s="211" customFormat="1" ht="15" customHeight="1" x14ac:dyDescent="0.2">
      <c r="A16" s="375"/>
      <c r="B16" s="215"/>
      <c r="C16" s="427" t="s">
        <v>460</v>
      </c>
      <c r="D16" s="427"/>
      <c r="E16" s="425" t="s">
        <v>58</v>
      </c>
      <c r="F16" s="427"/>
      <c r="G16" s="457"/>
      <c r="H16" s="457"/>
      <c r="I16" s="361"/>
      <c r="J16" s="217"/>
      <c r="K16" s="361"/>
      <c r="L16" s="364"/>
      <c r="M16" s="364"/>
      <c r="N16" s="364"/>
      <c r="O16" s="214"/>
      <c r="P16" s="364"/>
      <c r="Q16" s="364"/>
      <c r="R16" s="364"/>
      <c r="S16" s="364"/>
    </row>
    <row r="17" spans="1:19" s="211" customFormat="1" ht="21.6" customHeight="1" x14ac:dyDescent="0.2">
      <c r="A17" s="375"/>
      <c r="B17" s="215"/>
      <c r="C17" s="427" t="s">
        <v>461</v>
      </c>
      <c r="D17" s="427"/>
      <c r="E17" s="425" t="s">
        <v>58</v>
      </c>
      <c r="F17" s="427"/>
      <c r="G17" s="457"/>
      <c r="H17" s="457"/>
      <c r="I17" s="361"/>
      <c r="J17" s="217"/>
      <c r="K17" s="361"/>
      <c r="L17" s="364"/>
      <c r="M17" s="364"/>
      <c r="N17" s="364"/>
      <c r="O17" s="214"/>
      <c r="P17" s="364"/>
      <c r="Q17" s="364"/>
      <c r="R17" s="364"/>
      <c r="S17" s="364"/>
    </row>
    <row r="18" spans="1:19" s="211" customFormat="1" ht="73.5" customHeight="1" x14ac:dyDescent="0.2">
      <c r="A18" s="375">
        <v>3</v>
      </c>
      <c r="B18" s="215">
        <v>18</v>
      </c>
      <c r="C18" s="426" t="s">
        <v>69</v>
      </c>
      <c r="D18" s="427" t="s">
        <v>70</v>
      </c>
      <c r="E18" s="427" t="s">
        <v>71</v>
      </c>
      <c r="F18" s="459" t="s">
        <v>72</v>
      </c>
      <c r="G18" s="457">
        <v>44470</v>
      </c>
      <c r="H18" s="457">
        <v>44834</v>
      </c>
      <c r="I18" s="359">
        <f>50000+50000+50000+50000+50000+50000</f>
        <v>300000</v>
      </c>
      <c r="J18" s="217" t="s">
        <v>17</v>
      </c>
      <c r="K18" s="361" t="s">
        <v>54</v>
      </c>
      <c r="L18" s="364"/>
      <c r="M18" s="364"/>
      <c r="N18" s="364" t="s">
        <v>49</v>
      </c>
      <c r="O18" s="214"/>
      <c r="P18" s="364"/>
      <c r="Q18" s="364"/>
      <c r="R18" s="364"/>
      <c r="S18" s="364" t="s">
        <v>49</v>
      </c>
    </row>
    <row r="19" spans="1:19" s="211" customFormat="1" ht="19.5" customHeight="1" x14ac:dyDescent="0.2">
      <c r="A19" s="375"/>
      <c r="B19" s="215">
        <v>19</v>
      </c>
      <c r="C19" s="427" t="s">
        <v>319</v>
      </c>
      <c r="D19" s="427"/>
      <c r="E19" s="425" t="s">
        <v>320</v>
      </c>
      <c r="F19" s="427"/>
      <c r="G19" s="457"/>
      <c r="H19" s="457"/>
      <c r="I19" s="359"/>
      <c r="J19" s="217"/>
      <c r="K19" s="361"/>
      <c r="L19" s="364"/>
      <c r="M19" s="364"/>
      <c r="N19" s="364"/>
      <c r="O19" s="214"/>
      <c r="P19" s="364"/>
      <c r="Q19" s="364"/>
      <c r="R19" s="364"/>
      <c r="S19" s="364"/>
    </row>
    <row r="20" spans="1:19" s="211" customFormat="1" ht="19.5" customHeight="1" x14ac:dyDescent="0.2">
      <c r="A20" s="375"/>
      <c r="B20" s="215">
        <v>20</v>
      </c>
      <c r="C20" s="427" t="s">
        <v>321</v>
      </c>
      <c r="D20" s="427"/>
      <c r="E20" s="425" t="s">
        <v>462</v>
      </c>
      <c r="F20" s="427"/>
      <c r="G20" s="457"/>
      <c r="H20" s="457"/>
      <c r="I20" s="359"/>
      <c r="J20" s="217"/>
      <c r="K20" s="361"/>
      <c r="L20" s="364"/>
      <c r="M20" s="364"/>
      <c r="N20" s="364"/>
      <c r="O20" s="214"/>
      <c r="P20" s="364"/>
      <c r="Q20" s="364"/>
      <c r="R20" s="364"/>
      <c r="S20" s="364"/>
    </row>
    <row r="21" spans="1:19" s="211" customFormat="1" ht="33" customHeight="1" x14ac:dyDescent="0.2">
      <c r="A21" s="375"/>
      <c r="B21" s="215">
        <v>21</v>
      </c>
      <c r="C21" s="427" t="s">
        <v>322</v>
      </c>
      <c r="D21" s="427"/>
      <c r="E21" s="425" t="s">
        <v>58</v>
      </c>
      <c r="F21" s="427"/>
      <c r="G21" s="457"/>
      <c r="H21" s="457"/>
      <c r="I21" s="359"/>
      <c r="J21" s="217"/>
      <c r="K21" s="361"/>
      <c r="L21" s="364"/>
      <c r="M21" s="364"/>
      <c r="N21" s="364"/>
      <c r="O21" s="214"/>
      <c r="P21" s="364"/>
      <c r="Q21" s="364"/>
      <c r="R21" s="364"/>
      <c r="S21" s="364"/>
    </row>
    <row r="22" spans="1:19" s="211" customFormat="1" ht="9.75" customHeight="1" x14ac:dyDescent="0.2">
      <c r="A22" s="375"/>
      <c r="B22" s="412"/>
      <c r="C22" s="460"/>
      <c r="D22" s="460"/>
      <c r="E22" s="460"/>
      <c r="F22" s="460"/>
      <c r="G22" s="461"/>
      <c r="H22" s="461"/>
      <c r="I22" s="411"/>
      <c r="J22" s="243"/>
      <c r="K22" s="411"/>
      <c r="L22" s="216"/>
      <c r="M22" s="216"/>
      <c r="N22" s="216"/>
      <c r="O22" s="216"/>
      <c r="P22" s="216"/>
      <c r="Q22" s="216"/>
      <c r="R22" s="216"/>
      <c r="S22" s="216"/>
    </row>
    <row r="23" spans="1:19" s="211" customFormat="1" ht="14.25" customHeight="1" x14ac:dyDescent="0.2">
      <c r="A23" s="375"/>
      <c r="B23" s="412"/>
      <c r="C23" s="462"/>
      <c r="D23" s="753" t="s">
        <v>114</v>
      </c>
      <c r="E23" s="753" t="s">
        <v>41</v>
      </c>
      <c r="F23" s="460"/>
      <c r="G23" s="461"/>
      <c r="H23" s="461"/>
      <c r="I23" s="411"/>
      <c r="J23" s="243"/>
      <c r="K23" s="411"/>
      <c r="L23" s="216"/>
      <c r="M23" s="216"/>
      <c r="N23" s="216"/>
      <c r="O23" s="216"/>
      <c r="P23" s="216"/>
      <c r="Q23" s="216"/>
      <c r="R23" s="216"/>
      <c r="S23" s="216"/>
    </row>
    <row r="24" spans="1:19" s="211" customFormat="1" ht="14.25" customHeight="1" x14ac:dyDescent="0.2">
      <c r="A24" s="375"/>
      <c r="B24" s="412"/>
      <c r="C24" s="426" t="s">
        <v>17</v>
      </c>
      <c r="D24" s="753">
        <v>3</v>
      </c>
      <c r="E24" s="410">
        <f>+I6+I7+I18</f>
        <v>2900000</v>
      </c>
      <c r="F24" s="460"/>
      <c r="G24" s="461"/>
      <c r="H24" s="461"/>
      <c r="I24" s="411"/>
      <c r="J24" s="243"/>
      <c r="K24" s="411"/>
      <c r="L24" s="216"/>
      <c r="M24" s="216"/>
      <c r="N24" s="216"/>
      <c r="O24" s="216"/>
      <c r="P24" s="216"/>
      <c r="Q24" s="216"/>
      <c r="R24" s="216"/>
      <c r="S24" s="216"/>
    </row>
    <row r="25" spans="1:19" s="211" customFormat="1" ht="16.5" customHeight="1" x14ac:dyDescent="0.2">
      <c r="A25" s="375"/>
      <c r="B25" s="412"/>
      <c r="C25" s="426" t="s">
        <v>35</v>
      </c>
      <c r="D25" s="753">
        <f>SUM(D24:D24)</f>
        <v>3</v>
      </c>
      <c r="E25" s="410">
        <f>SUM(E24:E24)</f>
        <v>2900000</v>
      </c>
      <c r="F25" s="460"/>
      <c r="G25" s="461"/>
      <c r="H25" s="461"/>
      <c r="I25" s="411"/>
      <c r="J25" s="243"/>
      <c r="K25" s="411"/>
      <c r="L25" s="216"/>
      <c r="M25" s="216"/>
      <c r="N25" s="216"/>
      <c r="O25" s="216"/>
      <c r="P25" s="216"/>
      <c r="Q25" s="216"/>
      <c r="R25" s="216"/>
      <c r="S25" s="216"/>
    </row>
  </sheetData>
  <mergeCells count="12">
    <mergeCell ref="L3:O3"/>
    <mergeCell ref="P3:S3"/>
    <mergeCell ref="B1:K1"/>
    <mergeCell ref="B3:B5"/>
    <mergeCell ref="C3:C5"/>
    <mergeCell ref="D3:D5"/>
    <mergeCell ref="E3:E5"/>
    <mergeCell ref="F3:F5"/>
    <mergeCell ref="G3:H3"/>
    <mergeCell ref="I3:I5"/>
    <mergeCell ref="J3:J5"/>
    <mergeCell ref="K3:K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&amp;Rกลุ่มงานยุทธศาสตร์และแผนงานโครงการ2565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E70D6-A403-4598-8D37-FCCA6B9590D6}">
  <dimension ref="A1:AF12"/>
  <sheetViews>
    <sheetView workbookViewId="0">
      <selection activeCell="C7" sqref="C7"/>
    </sheetView>
  </sheetViews>
  <sheetFormatPr defaultColWidth="10.28515625" defaultRowHeight="21" customHeight="1" x14ac:dyDescent="0.25"/>
  <cols>
    <col min="1" max="1" width="5.42578125" style="546" customWidth="1"/>
    <col min="2" max="2" width="3.5703125" style="546" customWidth="1"/>
    <col min="3" max="3" width="17.140625" style="546" customWidth="1"/>
    <col min="4" max="4" width="12" style="546" customWidth="1"/>
    <col min="5" max="5" width="14.28515625" style="546" customWidth="1"/>
    <col min="6" max="6" width="15.140625" style="546" customWidth="1"/>
    <col min="7" max="8" width="14.7109375" style="562" customWidth="1"/>
    <col min="9" max="10" width="14" style="546" customWidth="1"/>
    <col min="11" max="11" width="12.28515625" style="546" customWidth="1"/>
    <col min="12" max="12" width="7.5703125" style="546" customWidth="1"/>
    <col min="13" max="13" width="8.5703125" style="546" customWidth="1"/>
    <col min="14" max="14" width="7.140625" style="546" customWidth="1"/>
    <col min="15" max="15" width="6.85546875" style="546" customWidth="1"/>
    <col min="16" max="16" width="6.7109375" style="546" customWidth="1"/>
    <col min="17" max="17" width="7.140625" style="546" customWidth="1"/>
    <col min="18" max="18" width="6.85546875" style="546" customWidth="1"/>
    <col min="19" max="20" width="7.28515625" style="546" customWidth="1"/>
    <col min="21" max="16384" width="10.28515625" style="546"/>
  </cols>
  <sheetData>
    <row r="1" spans="1:32" ht="21" customHeight="1" x14ac:dyDescent="0.25">
      <c r="C1" s="547" t="s">
        <v>178</v>
      </c>
      <c r="D1" s="547"/>
      <c r="E1" s="547"/>
      <c r="F1" s="547"/>
      <c r="G1" s="560"/>
      <c r="H1" s="560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8"/>
    </row>
    <row r="2" spans="1:32" ht="21" customHeight="1" x14ac:dyDescent="0.25">
      <c r="B2" s="549" t="s">
        <v>369</v>
      </c>
      <c r="C2" s="549"/>
      <c r="D2" s="549"/>
      <c r="E2" s="549"/>
      <c r="F2" s="549"/>
      <c r="G2" s="561"/>
      <c r="H2" s="561"/>
      <c r="I2" s="636">
        <f>SUM(I6:I18)</f>
        <v>996610</v>
      </c>
      <c r="J2" s="636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8"/>
    </row>
    <row r="3" spans="1:32" s="880" customFormat="1" ht="27.75" customHeight="1" x14ac:dyDescent="0.2">
      <c r="A3" s="2749" t="s">
        <v>19</v>
      </c>
      <c r="B3" s="2749" t="s">
        <v>19</v>
      </c>
      <c r="C3" s="2660" t="s">
        <v>13</v>
      </c>
      <c r="D3" s="2660" t="s">
        <v>0</v>
      </c>
      <c r="E3" s="2660" t="s">
        <v>12</v>
      </c>
      <c r="F3" s="2650" t="s">
        <v>48</v>
      </c>
      <c r="G3" s="2756" t="s">
        <v>21</v>
      </c>
      <c r="H3" s="2756"/>
      <c r="I3" s="2678" t="s">
        <v>134</v>
      </c>
      <c r="J3" s="2637" t="s">
        <v>91</v>
      </c>
      <c r="K3" s="2758" t="s">
        <v>31</v>
      </c>
      <c r="L3" s="2758" t="s">
        <v>745</v>
      </c>
      <c r="M3" s="2650" t="s">
        <v>15</v>
      </c>
      <c r="N3" s="2757" t="s">
        <v>22</v>
      </c>
      <c r="O3" s="2617" t="s">
        <v>23</v>
      </c>
      <c r="P3" s="2617"/>
      <c r="Q3" s="2617"/>
      <c r="R3" s="2617"/>
      <c r="S3" s="1391" t="s">
        <v>7</v>
      </c>
      <c r="T3" s="1391"/>
      <c r="U3" s="1391"/>
      <c r="V3" s="1391" t="s">
        <v>7</v>
      </c>
      <c r="W3" s="2755" t="s">
        <v>128</v>
      </c>
      <c r="X3" s="1384" t="s">
        <v>570</v>
      </c>
      <c r="Y3" s="2751" t="s">
        <v>119</v>
      </c>
      <c r="Z3" s="2751" t="s">
        <v>120</v>
      </c>
      <c r="AA3" s="2750" t="s">
        <v>125</v>
      </c>
      <c r="AB3" s="1384" t="s">
        <v>144</v>
      </c>
      <c r="AC3" s="2746" t="s">
        <v>145</v>
      </c>
      <c r="AD3" s="2746" t="s">
        <v>150</v>
      </c>
    </row>
    <row r="4" spans="1:32" s="880" customFormat="1" ht="15" customHeight="1" x14ac:dyDescent="0.2">
      <c r="A4" s="2749"/>
      <c r="B4" s="2749"/>
      <c r="C4" s="2651"/>
      <c r="D4" s="2651"/>
      <c r="E4" s="2651"/>
      <c r="F4" s="2651"/>
      <c r="G4" s="882"/>
      <c r="H4" s="882"/>
      <c r="I4" s="2688"/>
      <c r="J4" s="2638"/>
      <c r="K4" s="2759"/>
      <c r="L4" s="2759"/>
      <c r="M4" s="2685"/>
      <c r="N4" s="2757"/>
      <c r="O4" s="1049" t="s">
        <v>116</v>
      </c>
      <c r="P4" s="1049" t="s">
        <v>46</v>
      </c>
      <c r="Q4" s="1049" t="s">
        <v>77</v>
      </c>
      <c r="R4" s="1049" t="s">
        <v>45</v>
      </c>
      <c r="S4" s="1049" t="s">
        <v>24</v>
      </c>
      <c r="T4" s="1049" t="s">
        <v>25</v>
      </c>
      <c r="U4" s="1049" t="s">
        <v>26</v>
      </c>
      <c r="V4" s="1049" t="s">
        <v>45</v>
      </c>
      <c r="W4" s="2755"/>
      <c r="X4" s="1385"/>
      <c r="Y4" s="2751"/>
      <c r="Z4" s="2751"/>
      <c r="AA4" s="2750"/>
      <c r="AB4" s="1385"/>
      <c r="AC4" s="2747"/>
      <c r="AD4" s="2747"/>
    </row>
    <row r="5" spans="1:32" s="880" customFormat="1" ht="48.75" customHeight="1" x14ac:dyDescent="0.2">
      <c r="A5" s="2749"/>
      <c r="B5" s="2749"/>
      <c r="C5" s="2652"/>
      <c r="D5" s="2652"/>
      <c r="E5" s="2652"/>
      <c r="F5" s="2652"/>
      <c r="G5" s="883" t="s">
        <v>130</v>
      </c>
      <c r="H5" s="883" t="s">
        <v>131</v>
      </c>
      <c r="I5" s="2689"/>
      <c r="J5" s="2639"/>
      <c r="K5" s="2760"/>
      <c r="L5" s="2760"/>
      <c r="M5" s="2686"/>
      <c r="N5" s="2757"/>
      <c r="O5" s="271" t="s">
        <v>182</v>
      </c>
      <c r="P5" s="271" t="s">
        <v>9</v>
      </c>
      <c r="Q5" s="1099" t="s">
        <v>180</v>
      </c>
      <c r="R5" s="1099" t="s">
        <v>181</v>
      </c>
      <c r="S5" s="1099" t="s">
        <v>8</v>
      </c>
      <c r="T5" s="1099" t="s">
        <v>9</v>
      </c>
      <c r="U5" s="1099" t="s">
        <v>10</v>
      </c>
      <c r="V5" s="1047" t="s">
        <v>11</v>
      </c>
      <c r="W5" s="2755"/>
      <c r="X5" s="1386"/>
      <c r="Y5" s="2751"/>
      <c r="Z5" s="2751"/>
      <c r="AA5" s="2750"/>
      <c r="AB5" s="1386"/>
      <c r="AC5" s="2748"/>
      <c r="AD5" s="2748"/>
    </row>
    <row r="6" spans="1:32" ht="299.25" x14ac:dyDescent="0.25">
      <c r="A6" s="1346">
        <v>52</v>
      </c>
      <c r="B6" s="550">
        <v>1</v>
      </c>
      <c r="C6" s="564" t="s">
        <v>778</v>
      </c>
      <c r="D6" s="554" t="s">
        <v>673</v>
      </c>
      <c r="E6" s="553" t="s">
        <v>674</v>
      </c>
      <c r="F6" s="555" t="s">
        <v>589</v>
      </c>
      <c r="G6" s="1266">
        <v>44501</v>
      </c>
      <c r="H6" s="1266">
        <v>44773</v>
      </c>
      <c r="I6" s="1315">
        <v>50000</v>
      </c>
      <c r="J6" s="1197">
        <v>38000</v>
      </c>
      <c r="K6" s="1197">
        <v>3000</v>
      </c>
      <c r="L6" s="1197">
        <f>+J6-K6</f>
        <v>35000</v>
      </c>
      <c r="M6" s="550" t="s">
        <v>17</v>
      </c>
      <c r="N6" s="552" t="s">
        <v>374</v>
      </c>
      <c r="O6" s="550"/>
      <c r="P6" s="550"/>
      <c r="Q6" s="994" t="s">
        <v>49</v>
      </c>
      <c r="R6" s="994"/>
      <c r="S6" s="994"/>
      <c r="T6" s="994"/>
      <c r="U6" s="994"/>
      <c r="V6" s="994" t="s">
        <v>49</v>
      </c>
      <c r="W6" s="606">
        <v>44361</v>
      </c>
      <c r="X6" s="607" t="s">
        <v>696</v>
      </c>
      <c r="Y6" s="1316" t="s">
        <v>49</v>
      </c>
      <c r="Z6" s="366" t="s">
        <v>49</v>
      </c>
      <c r="AA6" s="366" t="s">
        <v>49</v>
      </c>
      <c r="AB6" s="1317">
        <v>44532</v>
      </c>
      <c r="AC6" s="482" t="s">
        <v>362</v>
      </c>
      <c r="AD6" s="558"/>
    </row>
    <row r="7" spans="1:32" ht="158.25" customHeight="1" x14ac:dyDescent="0.25">
      <c r="A7" s="394">
        <v>37</v>
      </c>
      <c r="B7" s="550">
        <v>2</v>
      </c>
      <c r="C7" s="565" t="s">
        <v>1293</v>
      </c>
      <c r="D7" s="552" t="s">
        <v>758</v>
      </c>
      <c r="E7" s="552" t="s">
        <v>759</v>
      </c>
      <c r="F7" s="552" t="s">
        <v>760</v>
      </c>
      <c r="G7" s="1266">
        <v>44562</v>
      </c>
      <c r="H7" s="1266">
        <v>44834</v>
      </c>
      <c r="I7" s="1318">
        <v>600000</v>
      </c>
      <c r="J7" s="1212">
        <v>545000</v>
      </c>
      <c r="K7" s="1103"/>
      <c r="L7" s="1103"/>
      <c r="M7" s="550" t="s">
        <v>17</v>
      </c>
      <c r="N7" s="552" t="s">
        <v>374</v>
      </c>
      <c r="O7" s="1308"/>
      <c r="P7" s="550"/>
      <c r="Q7" s="994" t="s">
        <v>49</v>
      </c>
      <c r="R7" s="994"/>
      <c r="S7" s="994"/>
      <c r="T7" s="994"/>
      <c r="U7" s="994"/>
      <c r="V7" s="994" t="s">
        <v>49</v>
      </c>
      <c r="W7" s="606">
        <v>44361</v>
      </c>
      <c r="X7" s="607" t="s">
        <v>788</v>
      </c>
      <c r="Y7" s="366" t="s">
        <v>49</v>
      </c>
      <c r="Z7" s="366" t="s">
        <v>49</v>
      </c>
      <c r="AA7" s="366"/>
      <c r="AB7" s="365"/>
      <c r="AC7" s="1304" t="s">
        <v>537</v>
      </c>
      <c r="AD7" s="1305" t="s">
        <v>565</v>
      </c>
    </row>
    <row r="8" spans="1:32" ht="73.5" customHeight="1" x14ac:dyDescent="0.25">
      <c r="A8" s="1390">
        <v>54</v>
      </c>
      <c r="B8" s="550">
        <v>3</v>
      </c>
      <c r="C8" s="565" t="s">
        <v>763</v>
      </c>
      <c r="D8" s="552" t="s">
        <v>761</v>
      </c>
      <c r="E8" s="552" t="s">
        <v>762</v>
      </c>
      <c r="F8" s="552" t="s">
        <v>376</v>
      </c>
      <c r="G8" s="1266">
        <v>44501</v>
      </c>
      <c r="H8" s="1266">
        <v>44804</v>
      </c>
      <c r="I8" s="1318">
        <v>110000</v>
      </c>
      <c r="J8" s="1212">
        <v>200000</v>
      </c>
      <c r="K8" s="1103"/>
      <c r="L8" s="1103"/>
      <c r="M8" s="550" t="s">
        <v>17</v>
      </c>
      <c r="N8" s="552" t="s">
        <v>374</v>
      </c>
      <c r="O8" s="550"/>
      <c r="P8" s="1194"/>
      <c r="Q8" s="994" t="s">
        <v>49</v>
      </c>
      <c r="R8" s="994"/>
      <c r="S8" s="994"/>
      <c r="T8" s="994"/>
      <c r="U8" s="994"/>
      <c r="V8" s="994" t="s">
        <v>49</v>
      </c>
      <c r="W8" s="606">
        <v>44361</v>
      </c>
      <c r="X8" s="607" t="s">
        <v>790</v>
      </c>
      <c r="Y8" s="366" t="s">
        <v>49</v>
      </c>
      <c r="Z8" s="366" t="s">
        <v>49</v>
      </c>
      <c r="AA8" s="366"/>
      <c r="AB8" s="365"/>
      <c r="AC8" s="482" t="s">
        <v>359</v>
      </c>
      <c r="AD8" s="558"/>
    </row>
    <row r="9" spans="1:32" ht="220.5" x14ac:dyDescent="0.25">
      <c r="A9" s="1390">
        <v>56</v>
      </c>
      <c r="B9" s="557">
        <v>5</v>
      </c>
      <c r="C9" s="564" t="s">
        <v>807</v>
      </c>
      <c r="D9" s="553" t="s">
        <v>764</v>
      </c>
      <c r="E9" s="553" t="s">
        <v>765</v>
      </c>
      <c r="F9" s="555" t="s">
        <v>766</v>
      </c>
      <c r="G9" s="1266">
        <v>44562</v>
      </c>
      <c r="H9" s="1266">
        <v>44834</v>
      </c>
      <c r="I9" s="1319">
        <v>11200</v>
      </c>
      <c r="J9" s="1289">
        <v>11200</v>
      </c>
      <c r="K9" s="1104"/>
      <c r="L9" s="1104"/>
      <c r="M9" s="550" t="s">
        <v>17</v>
      </c>
      <c r="N9" s="552" t="s">
        <v>374</v>
      </c>
      <c r="O9" s="550"/>
      <c r="P9" s="550"/>
      <c r="Q9" s="994" t="s">
        <v>49</v>
      </c>
      <c r="R9" s="994"/>
      <c r="S9" s="994"/>
      <c r="T9" s="994"/>
      <c r="U9" s="994"/>
      <c r="V9" s="994" t="s">
        <v>49</v>
      </c>
      <c r="W9" s="606">
        <v>44361</v>
      </c>
      <c r="X9" s="607" t="s">
        <v>789</v>
      </c>
      <c r="Y9" s="366" t="s">
        <v>49</v>
      </c>
      <c r="Z9" s="366" t="s">
        <v>49</v>
      </c>
      <c r="AA9" s="366"/>
      <c r="AB9" s="365"/>
      <c r="AC9" s="482" t="s">
        <v>554</v>
      </c>
      <c r="AD9" s="558"/>
    </row>
    <row r="10" spans="1:32" s="400" customFormat="1" ht="282.75" customHeight="1" x14ac:dyDescent="0.2">
      <c r="A10" s="364">
        <v>3</v>
      </c>
      <c r="B10" s="364"/>
      <c r="C10" s="855" t="s">
        <v>726</v>
      </c>
      <c r="D10" s="856" t="s">
        <v>723</v>
      </c>
      <c r="E10" s="856" t="s">
        <v>725</v>
      </c>
      <c r="F10" s="856" t="s">
        <v>724</v>
      </c>
      <c r="G10" s="1265">
        <v>44470</v>
      </c>
      <c r="H10" s="1266">
        <v>44834</v>
      </c>
      <c r="I10" s="948">
        <v>100000</v>
      </c>
      <c r="J10" s="948">
        <v>137400</v>
      </c>
      <c r="K10" s="948"/>
      <c r="L10" s="948"/>
      <c r="M10" s="552" t="s">
        <v>17</v>
      </c>
      <c r="N10" s="552" t="s">
        <v>374</v>
      </c>
      <c r="O10" s="947"/>
      <c r="P10" s="643"/>
      <c r="Q10" s="643"/>
      <c r="R10" s="1109" t="s">
        <v>49</v>
      </c>
      <c r="S10" s="1109" t="s">
        <v>49</v>
      </c>
      <c r="T10" s="643"/>
      <c r="U10" s="643"/>
      <c r="V10" s="643"/>
      <c r="W10" s="362">
        <v>44361</v>
      </c>
      <c r="X10" s="1280" t="s">
        <v>755</v>
      </c>
      <c r="Y10" s="479"/>
      <c r="Z10" s="479"/>
      <c r="AA10" s="479"/>
      <c r="AB10" s="479"/>
      <c r="AC10" s="479"/>
      <c r="AD10" s="479"/>
      <c r="AE10" s="996" t="s">
        <v>568</v>
      </c>
      <c r="AF10" s="360">
        <v>100</v>
      </c>
    </row>
    <row r="11" spans="1:32" s="852" customFormat="1" ht="83.25" customHeight="1" x14ac:dyDescent="0.2">
      <c r="A11" s="1407">
        <v>19</v>
      </c>
      <c r="B11" s="1156">
        <v>7</v>
      </c>
      <c r="C11" s="1395" t="s">
        <v>803</v>
      </c>
      <c r="D11" s="1396" t="s">
        <v>421</v>
      </c>
      <c r="E11" s="1396" t="s">
        <v>422</v>
      </c>
      <c r="F11" s="1396" t="s">
        <v>423</v>
      </c>
      <c r="G11" s="1397">
        <v>44470</v>
      </c>
      <c r="H11" s="1397">
        <v>44834</v>
      </c>
      <c r="I11" s="1393">
        <v>90000</v>
      </c>
      <c r="J11" s="1394"/>
      <c r="K11" s="1394"/>
      <c r="L11" s="1394"/>
      <c r="M11" s="1398" t="s">
        <v>17</v>
      </c>
      <c r="N11" s="1396" t="s">
        <v>374</v>
      </c>
      <c r="O11" s="1399"/>
      <c r="P11" s="1400" t="s">
        <v>49</v>
      </c>
      <c r="Q11" s="1400"/>
      <c r="R11" s="1400"/>
      <c r="S11" s="1400"/>
      <c r="T11" s="1400" t="s">
        <v>49</v>
      </c>
      <c r="U11" s="1399"/>
      <c r="V11" s="1399"/>
      <c r="W11" s="1401">
        <v>44361</v>
      </c>
      <c r="X11" s="1402"/>
      <c r="Y11" s="1403"/>
      <c r="Z11" s="1403"/>
      <c r="AA11" s="1403"/>
      <c r="AB11" s="1404"/>
      <c r="AC11" s="1404"/>
      <c r="AD11" s="1405" t="s">
        <v>358</v>
      </c>
      <c r="AE11" s="1406">
        <v>100</v>
      </c>
      <c r="AF11" s="284"/>
    </row>
    <row r="12" spans="1:32" s="1325" customFormat="1" ht="312.75" customHeight="1" x14ac:dyDescent="0.2">
      <c r="A12" s="1390">
        <v>57</v>
      </c>
      <c r="B12" s="1320">
        <v>6</v>
      </c>
      <c r="C12" s="1039" t="s">
        <v>587</v>
      </c>
      <c r="D12" s="1039" t="s">
        <v>583</v>
      </c>
      <c r="E12" s="1039" t="s">
        <v>584</v>
      </c>
      <c r="F12" s="1039" t="s">
        <v>585</v>
      </c>
      <c r="G12" s="1321">
        <v>44652</v>
      </c>
      <c r="H12" s="1321">
        <v>44834</v>
      </c>
      <c r="I12" s="1322">
        <v>35410</v>
      </c>
      <c r="J12" s="1285">
        <v>0</v>
      </c>
      <c r="K12" s="1105"/>
      <c r="L12" s="1105"/>
      <c r="M12" s="483" t="s">
        <v>17</v>
      </c>
      <c r="N12" s="1323" t="s">
        <v>586</v>
      </c>
      <c r="O12" s="1309"/>
      <c r="P12" s="1309"/>
      <c r="Q12" s="994" t="s">
        <v>49</v>
      </c>
      <c r="R12" s="994"/>
      <c r="S12" s="994"/>
      <c r="T12" s="994"/>
      <c r="U12" s="994"/>
      <c r="V12" s="994" t="s">
        <v>49</v>
      </c>
      <c r="W12" s="500">
        <v>44445</v>
      </c>
      <c r="X12" s="488"/>
      <c r="Y12" s="1314"/>
      <c r="Z12" s="1311"/>
      <c r="AA12" s="1311"/>
      <c r="AB12" s="1324"/>
      <c r="AC12" s="1311"/>
      <c r="AD12" s="1314"/>
    </row>
  </sheetData>
  <mergeCells count="20">
    <mergeCell ref="AD3:AD5"/>
    <mergeCell ref="B3:B5"/>
    <mergeCell ref="W3:W5"/>
    <mergeCell ref="Y3:Y5"/>
    <mergeCell ref="Z3:Z5"/>
    <mergeCell ref="AA3:AA5"/>
    <mergeCell ref="AC3:AC5"/>
    <mergeCell ref="G3:H3"/>
    <mergeCell ref="K3:K5"/>
    <mergeCell ref="L3:L5"/>
    <mergeCell ref="I3:I5"/>
    <mergeCell ref="J3:J5"/>
    <mergeCell ref="M3:M5"/>
    <mergeCell ref="N3:N5"/>
    <mergeCell ref="O3:R3"/>
    <mergeCell ref="A3:A5"/>
    <mergeCell ref="C3:C5"/>
    <mergeCell ref="D3:D5"/>
    <mergeCell ref="E3:E5"/>
    <mergeCell ref="F3:F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&amp;Rกลุ่มงานยุทธศาสตร์และแผนงานโครงการ2565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79086-954F-4CDC-A22F-9448080F895A}">
  <dimension ref="A1:AJ100"/>
  <sheetViews>
    <sheetView topLeftCell="A36" workbookViewId="0">
      <selection activeCell="L12" sqref="L12"/>
    </sheetView>
  </sheetViews>
  <sheetFormatPr defaultRowHeight="19.5" x14ac:dyDescent="0.25"/>
  <cols>
    <col min="1" max="1" width="3.5703125" style="433" customWidth="1"/>
    <col min="2" max="2" width="5.140625" style="16" hidden="1" customWidth="1"/>
    <col min="3" max="3" width="25.42578125" style="16" customWidth="1"/>
    <col min="4" max="4" width="13.5703125" style="754" customWidth="1"/>
    <col min="5" max="5" width="16.5703125" style="16" bestFit="1" customWidth="1"/>
    <col min="6" max="6" width="17" style="16" customWidth="1"/>
    <col min="7" max="7" width="13.140625" style="16" bestFit="1" customWidth="1"/>
    <col min="8" max="8" width="13.28515625" style="16" bestFit="1" customWidth="1"/>
    <col min="9" max="9" width="13.5703125" style="16" bestFit="1" customWidth="1"/>
    <col min="10" max="10" width="13.5703125" style="16" customWidth="1"/>
    <col min="11" max="12" width="9.140625" style="16"/>
    <col min="13" max="20" width="5" style="414" customWidth="1"/>
    <col min="21" max="257" width="9.140625" style="16"/>
    <col min="258" max="258" width="3.140625" style="16" customWidth="1"/>
    <col min="259" max="259" width="0" style="16" hidden="1" customWidth="1"/>
    <col min="260" max="260" width="25.42578125" style="16" customWidth="1"/>
    <col min="261" max="261" width="13.140625" style="16" customWidth="1"/>
    <col min="262" max="262" width="16.5703125" style="16" bestFit="1" customWidth="1"/>
    <col min="263" max="263" width="17" style="16" customWidth="1"/>
    <col min="264" max="264" width="13.140625" style="16" bestFit="1" customWidth="1"/>
    <col min="265" max="265" width="13.28515625" style="16" bestFit="1" customWidth="1"/>
    <col min="266" max="268" width="9.140625" style="16"/>
    <col min="269" max="276" width="5" style="16" customWidth="1"/>
    <col min="277" max="513" width="9.140625" style="16"/>
    <col min="514" max="514" width="3.140625" style="16" customWidth="1"/>
    <col min="515" max="515" width="0" style="16" hidden="1" customWidth="1"/>
    <col min="516" max="516" width="25.42578125" style="16" customWidth="1"/>
    <col min="517" max="517" width="13.140625" style="16" customWidth="1"/>
    <col min="518" max="518" width="16.5703125" style="16" bestFit="1" customWidth="1"/>
    <col min="519" max="519" width="17" style="16" customWidth="1"/>
    <col min="520" max="520" width="13.140625" style="16" bestFit="1" customWidth="1"/>
    <col min="521" max="521" width="13.28515625" style="16" bestFit="1" customWidth="1"/>
    <col min="522" max="524" width="9.140625" style="16"/>
    <col min="525" max="532" width="5" style="16" customWidth="1"/>
    <col min="533" max="769" width="9.140625" style="16"/>
    <col min="770" max="770" width="3.140625" style="16" customWidth="1"/>
    <col min="771" max="771" width="0" style="16" hidden="1" customWidth="1"/>
    <col min="772" max="772" width="25.42578125" style="16" customWidth="1"/>
    <col min="773" max="773" width="13.140625" style="16" customWidth="1"/>
    <col min="774" max="774" width="16.5703125" style="16" bestFit="1" customWidth="1"/>
    <col min="775" max="775" width="17" style="16" customWidth="1"/>
    <col min="776" max="776" width="13.140625" style="16" bestFit="1" customWidth="1"/>
    <col min="777" max="777" width="13.28515625" style="16" bestFit="1" customWidth="1"/>
    <col min="778" max="780" width="9.140625" style="16"/>
    <col min="781" max="788" width="5" style="16" customWidth="1"/>
    <col min="789" max="1025" width="9.140625" style="16"/>
    <col min="1026" max="1026" width="3.140625" style="16" customWidth="1"/>
    <col min="1027" max="1027" width="0" style="16" hidden="1" customWidth="1"/>
    <col min="1028" max="1028" width="25.42578125" style="16" customWidth="1"/>
    <col min="1029" max="1029" width="13.140625" style="16" customWidth="1"/>
    <col min="1030" max="1030" width="16.5703125" style="16" bestFit="1" customWidth="1"/>
    <col min="1031" max="1031" width="17" style="16" customWidth="1"/>
    <col min="1032" max="1032" width="13.140625" style="16" bestFit="1" customWidth="1"/>
    <col min="1033" max="1033" width="13.28515625" style="16" bestFit="1" customWidth="1"/>
    <col min="1034" max="1036" width="9.140625" style="16"/>
    <col min="1037" max="1044" width="5" style="16" customWidth="1"/>
    <col min="1045" max="1281" width="9.140625" style="16"/>
    <col min="1282" max="1282" width="3.140625" style="16" customWidth="1"/>
    <col min="1283" max="1283" width="0" style="16" hidden="1" customWidth="1"/>
    <col min="1284" max="1284" width="25.42578125" style="16" customWidth="1"/>
    <col min="1285" max="1285" width="13.140625" style="16" customWidth="1"/>
    <col min="1286" max="1286" width="16.5703125" style="16" bestFit="1" customWidth="1"/>
    <col min="1287" max="1287" width="17" style="16" customWidth="1"/>
    <col min="1288" max="1288" width="13.140625" style="16" bestFit="1" customWidth="1"/>
    <col min="1289" max="1289" width="13.28515625" style="16" bestFit="1" customWidth="1"/>
    <col min="1290" max="1292" width="9.140625" style="16"/>
    <col min="1293" max="1300" width="5" style="16" customWidth="1"/>
    <col min="1301" max="1537" width="9.140625" style="16"/>
    <col min="1538" max="1538" width="3.140625" style="16" customWidth="1"/>
    <col min="1539" max="1539" width="0" style="16" hidden="1" customWidth="1"/>
    <col min="1540" max="1540" width="25.42578125" style="16" customWidth="1"/>
    <col min="1541" max="1541" width="13.140625" style="16" customWidth="1"/>
    <col min="1542" max="1542" width="16.5703125" style="16" bestFit="1" customWidth="1"/>
    <col min="1543" max="1543" width="17" style="16" customWidth="1"/>
    <col min="1544" max="1544" width="13.140625" style="16" bestFit="1" customWidth="1"/>
    <col min="1545" max="1545" width="13.28515625" style="16" bestFit="1" customWidth="1"/>
    <col min="1546" max="1548" width="9.140625" style="16"/>
    <col min="1549" max="1556" width="5" style="16" customWidth="1"/>
    <col min="1557" max="1793" width="9.140625" style="16"/>
    <col min="1794" max="1794" width="3.140625" style="16" customWidth="1"/>
    <col min="1795" max="1795" width="0" style="16" hidden="1" customWidth="1"/>
    <col min="1796" max="1796" width="25.42578125" style="16" customWidth="1"/>
    <col min="1797" max="1797" width="13.140625" style="16" customWidth="1"/>
    <col min="1798" max="1798" width="16.5703125" style="16" bestFit="1" customWidth="1"/>
    <col min="1799" max="1799" width="17" style="16" customWidth="1"/>
    <col min="1800" max="1800" width="13.140625" style="16" bestFit="1" customWidth="1"/>
    <col min="1801" max="1801" width="13.28515625" style="16" bestFit="1" customWidth="1"/>
    <col min="1802" max="1804" width="9.140625" style="16"/>
    <col min="1805" max="1812" width="5" style="16" customWidth="1"/>
    <col min="1813" max="2049" width="9.140625" style="16"/>
    <col min="2050" max="2050" width="3.140625" style="16" customWidth="1"/>
    <col min="2051" max="2051" width="0" style="16" hidden="1" customWidth="1"/>
    <col min="2052" max="2052" width="25.42578125" style="16" customWidth="1"/>
    <col min="2053" max="2053" width="13.140625" style="16" customWidth="1"/>
    <col min="2054" max="2054" width="16.5703125" style="16" bestFit="1" customWidth="1"/>
    <col min="2055" max="2055" width="17" style="16" customWidth="1"/>
    <col min="2056" max="2056" width="13.140625" style="16" bestFit="1" customWidth="1"/>
    <col min="2057" max="2057" width="13.28515625" style="16" bestFit="1" customWidth="1"/>
    <col min="2058" max="2060" width="9.140625" style="16"/>
    <col min="2061" max="2068" width="5" style="16" customWidth="1"/>
    <col min="2069" max="2305" width="9.140625" style="16"/>
    <col min="2306" max="2306" width="3.140625" style="16" customWidth="1"/>
    <col min="2307" max="2307" width="0" style="16" hidden="1" customWidth="1"/>
    <col min="2308" max="2308" width="25.42578125" style="16" customWidth="1"/>
    <col min="2309" max="2309" width="13.140625" style="16" customWidth="1"/>
    <col min="2310" max="2310" width="16.5703125" style="16" bestFit="1" customWidth="1"/>
    <col min="2311" max="2311" width="17" style="16" customWidth="1"/>
    <col min="2312" max="2312" width="13.140625" style="16" bestFit="1" customWidth="1"/>
    <col min="2313" max="2313" width="13.28515625" style="16" bestFit="1" customWidth="1"/>
    <col min="2314" max="2316" width="9.140625" style="16"/>
    <col min="2317" max="2324" width="5" style="16" customWidth="1"/>
    <col min="2325" max="2561" width="9.140625" style="16"/>
    <col min="2562" max="2562" width="3.140625" style="16" customWidth="1"/>
    <col min="2563" max="2563" width="0" style="16" hidden="1" customWidth="1"/>
    <col min="2564" max="2564" width="25.42578125" style="16" customWidth="1"/>
    <col min="2565" max="2565" width="13.140625" style="16" customWidth="1"/>
    <col min="2566" max="2566" width="16.5703125" style="16" bestFit="1" customWidth="1"/>
    <col min="2567" max="2567" width="17" style="16" customWidth="1"/>
    <col min="2568" max="2568" width="13.140625" style="16" bestFit="1" customWidth="1"/>
    <col min="2569" max="2569" width="13.28515625" style="16" bestFit="1" customWidth="1"/>
    <col min="2570" max="2572" width="9.140625" style="16"/>
    <col min="2573" max="2580" width="5" style="16" customWidth="1"/>
    <col min="2581" max="2817" width="9.140625" style="16"/>
    <col min="2818" max="2818" width="3.140625" style="16" customWidth="1"/>
    <col min="2819" max="2819" width="0" style="16" hidden="1" customWidth="1"/>
    <col min="2820" max="2820" width="25.42578125" style="16" customWidth="1"/>
    <col min="2821" max="2821" width="13.140625" style="16" customWidth="1"/>
    <col min="2822" max="2822" width="16.5703125" style="16" bestFit="1" customWidth="1"/>
    <col min="2823" max="2823" width="17" style="16" customWidth="1"/>
    <col min="2824" max="2824" width="13.140625" style="16" bestFit="1" customWidth="1"/>
    <col min="2825" max="2825" width="13.28515625" style="16" bestFit="1" customWidth="1"/>
    <col min="2826" max="2828" width="9.140625" style="16"/>
    <col min="2829" max="2836" width="5" style="16" customWidth="1"/>
    <col min="2837" max="3073" width="9.140625" style="16"/>
    <col min="3074" max="3074" width="3.140625" style="16" customWidth="1"/>
    <col min="3075" max="3075" width="0" style="16" hidden="1" customWidth="1"/>
    <col min="3076" max="3076" width="25.42578125" style="16" customWidth="1"/>
    <col min="3077" max="3077" width="13.140625" style="16" customWidth="1"/>
    <col min="3078" max="3078" width="16.5703125" style="16" bestFit="1" customWidth="1"/>
    <col min="3079" max="3079" width="17" style="16" customWidth="1"/>
    <col min="3080" max="3080" width="13.140625" style="16" bestFit="1" customWidth="1"/>
    <col min="3081" max="3081" width="13.28515625" style="16" bestFit="1" customWidth="1"/>
    <col min="3082" max="3084" width="9.140625" style="16"/>
    <col min="3085" max="3092" width="5" style="16" customWidth="1"/>
    <col min="3093" max="3329" width="9.140625" style="16"/>
    <col min="3330" max="3330" width="3.140625" style="16" customWidth="1"/>
    <col min="3331" max="3331" width="0" style="16" hidden="1" customWidth="1"/>
    <col min="3332" max="3332" width="25.42578125" style="16" customWidth="1"/>
    <col min="3333" max="3333" width="13.140625" style="16" customWidth="1"/>
    <col min="3334" max="3334" width="16.5703125" style="16" bestFit="1" customWidth="1"/>
    <col min="3335" max="3335" width="17" style="16" customWidth="1"/>
    <col min="3336" max="3336" width="13.140625" style="16" bestFit="1" customWidth="1"/>
    <col min="3337" max="3337" width="13.28515625" style="16" bestFit="1" customWidth="1"/>
    <col min="3338" max="3340" width="9.140625" style="16"/>
    <col min="3341" max="3348" width="5" style="16" customWidth="1"/>
    <col min="3349" max="3585" width="9.140625" style="16"/>
    <col min="3586" max="3586" width="3.140625" style="16" customWidth="1"/>
    <col min="3587" max="3587" width="0" style="16" hidden="1" customWidth="1"/>
    <col min="3588" max="3588" width="25.42578125" style="16" customWidth="1"/>
    <col min="3589" max="3589" width="13.140625" style="16" customWidth="1"/>
    <col min="3590" max="3590" width="16.5703125" style="16" bestFit="1" customWidth="1"/>
    <col min="3591" max="3591" width="17" style="16" customWidth="1"/>
    <col min="3592" max="3592" width="13.140625" style="16" bestFit="1" customWidth="1"/>
    <col min="3593" max="3593" width="13.28515625" style="16" bestFit="1" customWidth="1"/>
    <col min="3594" max="3596" width="9.140625" style="16"/>
    <col min="3597" max="3604" width="5" style="16" customWidth="1"/>
    <col min="3605" max="3841" width="9.140625" style="16"/>
    <col min="3842" max="3842" width="3.140625" style="16" customWidth="1"/>
    <col min="3843" max="3843" width="0" style="16" hidden="1" customWidth="1"/>
    <col min="3844" max="3844" width="25.42578125" style="16" customWidth="1"/>
    <col min="3845" max="3845" width="13.140625" style="16" customWidth="1"/>
    <col min="3846" max="3846" width="16.5703125" style="16" bestFit="1" customWidth="1"/>
    <col min="3847" max="3847" width="17" style="16" customWidth="1"/>
    <col min="3848" max="3848" width="13.140625" style="16" bestFit="1" customWidth="1"/>
    <col min="3849" max="3849" width="13.28515625" style="16" bestFit="1" customWidth="1"/>
    <col min="3850" max="3852" width="9.140625" style="16"/>
    <col min="3853" max="3860" width="5" style="16" customWidth="1"/>
    <col min="3861" max="4097" width="9.140625" style="16"/>
    <col min="4098" max="4098" width="3.140625" style="16" customWidth="1"/>
    <col min="4099" max="4099" width="0" style="16" hidden="1" customWidth="1"/>
    <col min="4100" max="4100" width="25.42578125" style="16" customWidth="1"/>
    <col min="4101" max="4101" width="13.140625" style="16" customWidth="1"/>
    <col min="4102" max="4102" width="16.5703125" style="16" bestFit="1" customWidth="1"/>
    <col min="4103" max="4103" width="17" style="16" customWidth="1"/>
    <col min="4104" max="4104" width="13.140625" style="16" bestFit="1" customWidth="1"/>
    <col min="4105" max="4105" width="13.28515625" style="16" bestFit="1" customWidth="1"/>
    <col min="4106" max="4108" width="9.140625" style="16"/>
    <col min="4109" max="4116" width="5" style="16" customWidth="1"/>
    <col min="4117" max="4353" width="9.140625" style="16"/>
    <col min="4354" max="4354" width="3.140625" style="16" customWidth="1"/>
    <col min="4355" max="4355" width="0" style="16" hidden="1" customWidth="1"/>
    <col min="4356" max="4356" width="25.42578125" style="16" customWidth="1"/>
    <col min="4357" max="4357" width="13.140625" style="16" customWidth="1"/>
    <col min="4358" max="4358" width="16.5703125" style="16" bestFit="1" customWidth="1"/>
    <col min="4359" max="4359" width="17" style="16" customWidth="1"/>
    <col min="4360" max="4360" width="13.140625" style="16" bestFit="1" customWidth="1"/>
    <col min="4361" max="4361" width="13.28515625" style="16" bestFit="1" customWidth="1"/>
    <col min="4362" max="4364" width="9.140625" style="16"/>
    <col min="4365" max="4372" width="5" style="16" customWidth="1"/>
    <col min="4373" max="4609" width="9.140625" style="16"/>
    <col min="4610" max="4610" width="3.140625" style="16" customWidth="1"/>
    <col min="4611" max="4611" width="0" style="16" hidden="1" customWidth="1"/>
    <col min="4612" max="4612" width="25.42578125" style="16" customWidth="1"/>
    <col min="4613" max="4613" width="13.140625" style="16" customWidth="1"/>
    <col min="4614" max="4614" width="16.5703125" style="16" bestFit="1" customWidth="1"/>
    <col min="4615" max="4615" width="17" style="16" customWidth="1"/>
    <col min="4616" max="4616" width="13.140625" style="16" bestFit="1" customWidth="1"/>
    <col min="4617" max="4617" width="13.28515625" style="16" bestFit="1" customWidth="1"/>
    <col min="4618" max="4620" width="9.140625" style="16"/>
    <col min="4621" max="4628" width="5" style="16" customWidth="1"/>
    <col min="4629" max="4865" width="9.140625" style="16"/>
    <col min="4866" max="4866" width="3.140625" style="16" customWidth="1"/>
    <col min="4867" max="4867" width="0" style="16" hidden="1" customWidth="1"/>
    <col min="4868" max="4868" width="25.42578125" style="16" customWidth="1"/>
    <col min="4869" max="4869" width="13.140625" style="16" customWidth="1"/>
    <col min="4870" max="4870" width="16.5703125" style="16" bestFit="1" customWidth="1"/>
    <col min="4871" max="4871" width="17" style="16" customWidth="1"/>
    <col min="4872" max="4872" width="13.140625" style="16" bestFit="1" customWidth="1"/>
    <col min="4873" max="4873" width="13.28515625" style="16" bestFit="1" customWidth="1"/>
    <col min="4874" max="4876" width="9.140625" style="16"/>
    <col min="4877" max="4884" width="5" style="16" customWidth="1"/>
    <col min="4885" max="5121" width="9.140625" style="16"/>
    <col min="5122" max="5122" width="3.140625" style="16" customWidth="1"/>
    <col min="5123" max="5123" width="0" style="16" hidden="1" customWidth="1"/>
    <col min="5124" max="5124" width="25.42578125" style="16" customWidth="1"/>
    <col min="5125" max="5125" width="13.140625" style="16" customWidth="1"/>
    <col min="5126" max="5126" width="16.5703125" style="16" bestFit="1" customWidth="1"/>
    <col min="5127" max="5127" width="17" style="16" customWidth="1"/>
    <col min="5128" max="5128" width="13.140625" style="16" bestFit="1" customWidth="1"/>
    <col min="5129" max="5129" width="13.28515625" style="16" bestFit="1" customWidth="1"/>
    <col min="5130" max="5132" width="9.140625" style="16"/>
    <col min="5133" max="5140" width="5" style="16" customWidth="1"/>
    <col min="5141" max="5377" width="9.140625" style="16"/>
    <col min="5378" max="5378" width="3.140625" style="16" customWidth="1"/>
    <col min="5379" max="5379" width="0" style="16" hidden="1" customWidth="1"/>
    <col min="5380" max="5380" width="25.42578125" style="16" customWidth="1"/>
    <col min="5381" max="5381" width="13.140625" style="16" customWidth="1"/>
    <col min="5382" max="5382" width="16.5703125" style="16" bestFit="1" customWidth="1"/>
    <col min="5383" max="5383" width="17" style="16" customWidth="1"/>
    <col min="5384" max="5384" width="13.140625" style="16" bestFit="1" customWidth="1"/>
    <col min="5385" max="5385" width="13.28515625" style="16" bestFit="1" customWidth="1"/>
    <col min="5386" max="5388" width="9.140625" style="16"/>
    <col min="5389" max="5396" width="5" style="16" customWidth="1"/>
    <col min="5397" max="5633" width="9.140625" style="16"/>
    <col min="5634" max="5634" width="3.140625" style="16" customWidth="1"/>
    <col min="5635" max="5635" width="0" style="16" hidden="1" customWidth="1"/>
    <col min="5636" max="5636" width="25.42578125" style="16" customWidth="1"/>
    <col min="5637" max="5637" width="13.140625" style="16" customWidth="1"/>
    <col min="5638" max="5638" width="16.5703125" style="16" bestFit="1" customWidth="1"/>
    <col min="5639" max="5639" width="17" style="16" customWidth="1"/>
    <col min="5640" max="5640" width="13.140625" style="16" bestFit="1" customWidth="1"/>
    <col min="5641" max="5641" width="13.28515625" style="16" bestFit="1" customWidth="1"/>
    <col min="5642" max="5644" width="9.140625" style="16"/>
    <col min="5645" max="5652" width="5" style="16" customWidth="1"/>
    <col min="5653" max="5889" width="9.140625" style="16"/>
    <col min="5890" max="5890" width="3.140625" style="16" customWidth="1"/>
    <col min="5891" max="5891" width="0" style="16" hidden="1" customWidth="1"/>
    <col min="5892" max="5892" width="25.42578125" style="16" customWidth="1"/>
    <col min="5893" max="5893" width="13.140625" style="16" customWidth="1"/>
    <col min="5894" max="5894" width="16.5703125" style="16" bestFit="1" customWidth="1"/>
    <col min="5895" max="5895" width="17" style="16" customWidth="1"/>
    <col min="5896" max="5896" width="13.140625" style="16" bestFit="1" customWidth="1"/>
    <col min="5897" max="5897" width="13.28515625" style="16" bestFit="1" customWidth="1"/>
    <col min="5898" max="5900" width="9.140625" style="16"/>
    <col min="5901" max="5908" width="5" style="16" customWidth="1"/>
    <col min="5909" max="6145" width="9.140625" style="16"/>
    <col min="6146" max="6146" width="3.140625" style="16" customWidth="1"/>
    <col min="6147" max="6147" width="0" style="16" hidden="1" customWidth="1"/>
    <col min="6148" max="6148" width="25.42578125" style="16" customWidth="1"/>
    <col min="6149" max="6149" width="13.140625" style="16" customWidth="1"/>
    <col min="6150" max="6150" width="16.5703125" style="16" bestFit="1" customWidth="1"/>
    <col min="6151" max="6151" width="17" style="16" customWidth="1"/>
    <col min="6152" max="6152" width="13.140625" style="16" bestFit="1" customWidth="1"/>
    <col min="6153" max="6153" width="13.28515625" style="16" bestFit="1" customWidth="1"/>
    <col min="6154" max="6156" width="9.140625" style="16"/>
    <col min="6157" max="6164" width="5" style="16" customWidth="1"/>
    <col min="6165" max="6401" width="9.140625" style="16"/>
    <col min="6402" max="6402" width="3.140625" style="16" customWidth="1"/>
    <col min="6403" max="6403" width="0" style="16" hidden="1" customWidth="1"/>
    <col min="6404" max="6404" width="25.42578125" style="16" customWidth="1"/>
    <col min="6405" max="6405" width="13.140625" style="16" customWidth="1"/>
    <col min="6406" max="6406" width="16.5703125" style="16" bestFit="1" customWidth="1"/>
    <col min="6407" max="6407" width="17" style="16" customWidth="1"/>
    <col min="6408" max="6408" width="13.140625" style="16" bestFit="1" customWidth="1"/>
    <col min="6409" max="6409" width="13.28515625" style="16" bestFit="1" customWidth="1"/>
    <col min="6410" max="6412" width="9.140625" style="16"/>
    <col min="6413" max="6420" width="5" style="16" customWidth="1"/>
    <col min="6421" max="6657" width="9.140625" style="16"/>
    <col min="6658" max="6658" width="3.140625" style="16" customWidth="1"/>
    <col min="6659" max="6659" width="0" style="16" hidden="1" customWidth="1"/>
    <col min="6660" max="6660" width="25.42578125" style="16" customWidth="1"/>
    <col min="6661" max="6661" width="13.140625" style="16" customWidth="1"/>
    <col min="6662" max="6662" width="16.5703125" style="16" bestFit="1" customWidth="1"/>
    <col min="6663" max="6663" width="17" style="16" customWidth="1"/>
    <col min="6664" max="6664" width="13.140625" style="16" bestFit="1" customWidth="1"/>
    <col min="6665" max="6665" width="13.28515625" style="16" bestFit="1" customWidth="1"/>
    <col min="6666" max="6668" width="9.140625" style="16"/>
    <col min="6669" max="6676" width="5" style="16" customWidth="1"/>
    <col min="6677" max="6913" width="9.140625" style="16"/>
    <col min="6914" max="6914" width="3.140625" style="16" customWidth="1"/>
    <col min="6915" max="6915" width="0" style="16" hidden="1" customWidth="1"/>
    <col min="6916" max="6916" width="25.42578125" style="16" customWidth="1"/>
    <col min="6917" max="6917" width="13.140625" style="16" customWidth="1"/>
    <col min="6918" max="6918" width="16.5703125" style="16" bestFit="1" customWidth="1"/>
    <col min="6919" max="6919" width="17" style="16" customWidth="1"/>
    <col min="6920" max="6920" width="13.140625" style="16" bestFit="1" customWidth="1"/>
    <col min="6921" max="6921" width="13.28515625" style="16" bestFit="1" customWidth="1"/>
    <col min="6922" max="6924" width="9.140625" style="16"/>
    <col min="6925" max="6932" width="5" style="16" customWidth="1"/>
    <col min="6933" max="7169" width="9.140625" style="16"/>
    <col min="7170" max="7170" width="3.140625" style="16" customWidth="1"/>
    <col min="7171" max="7171" width="0" style="16" hidden="1" customWidth="1"/>
    <col min="7172" max="7172" width="25.42578125" style="16" customWidth="1"/>
    <col min="7173" max="7173" width="13.140625" style="16" customWidth="1"/>
    <col min="7174" max="7174" width="16.5703125" style="16" bestFit="1" customWidth="1"/>
    <col min="7175" max="7175" width="17" style="16" customWidth="1"/>
    <col min="7176" max="7176" width="13.140625" style="16" bestFit="1" customWidth="1"/>
    <col min="7177" max="7177" width="13.28515625" style="16" bestFit="1" customWidth="1"/>
    <col min="7178" max="7180" width="9.140625" style="16"/>
    <col min="7181" max="7188" width="5" style="16" customWidth="1"/>
    <col min="7189" max="7425" width="9.140625" style="16"/>
    <col min="7426" max="7426" width="3.140625" style="16" customWidth="1"/>
    <col min="7427" max="7427" width="0" style="16" hidden="1" customWidth="1"/>
    <col min="7428" max="7428" width="25.42578125" style="16" customWidth="1"/>
    <col min="7429" max="7429" width="13.140625" style="16" customWidth="1"/>
    <col min="7430" max="7430" width="16.5703125" style="16" bestFit="1" customWidth="1"/>
    <col min="7431" max="7431" width="17" style="16" customWidth="1"/>
    <col min="7432" max="7432" width="13.140625" style="16" bestFit="1" customWidth="1"/>
    <col min="7433" max="7433" width="13.28515625" style="16" bestFit="1" customWidth="1"/>
    <col min="7434" max="7436" width="9.140625" style="16"/>
    <col min="7437" max="7444" width="5" style="16" customWidth="1"/>
    <col min="7445" max="7681" width="9.140625" style="16"/>
    <col min="7682" max="7682" width="3.140625" style="16" customWidth="1"/>
    <col min="7683" max="7683" width="0" style="16" hidden="1" customWidth="1"/>
    <col min="7684" max="7684" width="25.42578125" style="16" customWidth="1"/>
    <col min="7685" max="7685" width="13.140625" style="16" customWidth="1"/>
    <col min="7686" max="7686" width="16.5703125" style="16" bestFit="1" customWidth="1"/>
    <col min="7687" max="7687" width="17" style="16" customWidth="1"/>
    <col min="7688" max="7688" width="13.140625" style="16" bestFit="1" customWidth="1"/>
    <col min="7689" max="7689" width="13.28515625" style="16" bestFit="1" customWidth="1"/>
    <col min="7690" max="7692" width="9.140625" style="16"/>
    <col min="7693" max="7700" width="5" style="16" customWidth="1"/>
    <col min="7701" max="7937" width="9.140625" style="16"/>
    <col min="7938" max="7938" width="3.140625" style="16" customWidth="1"/>
    <col min="7939" max="7939" width="0" style="16" hidden="1" customWidth="1"/>
    <col min="7940" max="7940" width="25.42578125" style="16" customWidth="1"/>
    <col min="7941" max="7941" width="13.140625" style="16" customWidth="1"/>
    <col min="7942" max="7942" width="16.5703125" style="16" bestFit="1" customWidth="1"/>
    <col min="7943" max="7943" width="17" style="16" customWidth="1"/>
    <col min="7944" max="7944" width="13.140625" style="16" bestFit="1" customWidth="1"/>
    <col min="7945" max="7945" width="13.28515625" style="16" bestFit="1" customWidth="1"/>
    <col min="7946" max="7948" width="9.140625" style="16"/>
    <col min="7949" max="7956" width="5" style="16" customWidth="1"/>
    <col min="7957" max="8193" width="9.140625" style="16"/>
    <col min="8194" max="8194" width="3.140625" style="16" customWidth="1"/>
    <col min="8195" max="8195" width="0" style="16" hidden="1" customWidth="1"/>
    <col min="8196" max="8196" width="25.42578125" style="16" customWidth="1"/>
    <col min="8197" max="8197" width="13.140625" style="16" customWidth="1"/>
    <col min="8198" max="8198" width="16.5703125" style="16" bestFit="1" customWidth="1"/>
    <col min="8199" max="8199" width="17" style="16" customWidth="1"/>
    <col min="8200" max="8200" width="13.140625" style="16" bestFit="1" customWidth="1"/>
    <col min="8201" max="8201" width="13.28515625" style="16" bestFit="1" customWidth="1"/>
    <col min="8202" max="8204" width="9.140625" style="16"/>
    <col min="8205" max="8212" width="5" style="16" customWidth="1"/>
    <col min="8213" max="8449" width="9.140625" style="16"/>
    <col min="8450" max="8450" width="3.140625" style="16" customWidth="1"/>
    <col min="8451" max="8451" width="0" style="16" hidden="1" customWidth="1"/>
    <col min="8452" max="8452" width="25.42578125" style="16" customWidth="1"/>
    <col min="8453" max="8453" width="13.140625" style="16" customWidth="1"/>
    <col min="8454" max="8454" width="16.5703125" style="16" bestFit="1" customWidth="1"/>
    <col min="8455" max="8455" width="17" style="16" customWidth="1"/>
    <col min="8456" max="8456" width="13.140625" style="16" bestFit="1" customWidth="1"/>
    <col min="8457" max="8457" width="13.28515625" style="16" bestFit="1" customWidth="1"/>
    <col min="8458" max="8460" width="9.140625" style="16"/>
    <col min="8461" max="8468" width="5" style="16" customWidth="1"/>
    <col min="8469" max="8705" width="9.140625" style="16"/>
    <col min="8706" max="8706" width="3.140625" style="16" customWidth="1"/>
    <col min="8707" max="8707" width="0" style="16" hidden="1" customWidth="1"/>
    <col min="8708" max="8708" width="25.42578125" style="16" customWidth="1"/>
    <col min="8709" max="8709" width="13.140625" style="16" customWidth="1"/>
    <col min="8710" max="8710" width="16.5703125" style="16" bestFit="1" customWidth="1"/>
    <col min="8711" max="8711" width="17" style="16" customWidth="1"/>
    <col min="8712" max="8712" width="13.140625" style="16" bestFit="1" customWidth="1"/>
    <col min="8713" max="8713" width="13.28515625" style="16" bestFit="1" customWidth="1"/>
    <col min="8714" max="8716" width="9.140625" style="16"/>
    <col min="8717" max="8724" width="5" style="16" customWidth="1"/>
    <col min="8725" max="8961" width="9.140625" style="16"/>
    <col min="8962" max="8962" width="3.140625" style="16" customWidth="1"/>
    <col min="8963" max="8963" width="0" style="16" hidden="1" customWidth="1"/>
    <col min="8964" max="8964" width="25.42578125" style="16" customWidth="1"/>
    <col min="8965" max="8965" width="13.140625" style="16" customWidth="1"/>
    <col min="8966" max="8966" width="16.5703125" style="16" bestFit="1" customWidth="1"/>
    <col min="8967" max="8967" width="17" style="16" customWidth="1"/>
    <col min="8968" max="8968" width="13.140625" style="16" bestFit="1" customWidth="1"/>
    <col min="8969" max="8969" width="13.28515625" style="16" bestFit="1" customWidth="1"/>
    <col min="8970" max="8972" width="9.140625" style="16"/>
    <col min="8973" max="8980" width="5" style="16" customWidth="1"/>
    <col min="8981" max="9217" width="9.140625" style="16"/>
    <col min="9218" max="9218" width="3.140625" style="16" customWidth="1"/>
    <col min="9219" max="9219" width="0" style="16" hidden="1" customWidth="1"/>
    <col min="9220" max="9220" width="25.42578125" style="16" customWidth="1"/>
    <col min="9221" max="9221" width="13.140625" style="16" customWidth="1"/>
    <col min="9222" max="9222" width="16.5703125" style="16" bestFit="1" customWidth="1"/>
    <col min="9223" max="9223" width="17" style="16" customWidth="1"/>
    <col min="9224" max="9224" width="13.140625" style="16" bestFit="1" customWidth="1"/>
    <col min="9225" max="9225" width="13.28515625" style="16" bestFit="1" customWidth="1"/>
    <col min="9226" max="9228" width="9.140625" style="16"/>
    <col min="9229" max="9236" width="5" style="16" customWidth="1"/>
    <col min="9237" max="9473" width="9.140625" style="16"/>
    <col min="9474" max="9474" width="3.140625" style="16" customWidth="1"/>
    <col min="9475" max="9475" width="0" style="16" hidden="1" customWidth="1"/>
    <col min="9476" max="9476" width="25.42578125" style="16" customWidth="1"/>
    <col min="9477" max="9477" width="13.140625" style="16" customWidth="1"/>
    <col min="9478" max="9478" width="16.5703125" style="16" bestFit="1" customWidth="1"/>
    <col min="9479" max="9479" width="17" style="16" customWidth="1"/>
    <col min="9480" max="9480" width="13.140625" style="16" bestFit="1" customWidth="1"/>
    <col min="9481" max="9481" width="13.28515625" style="16" bestFit="1" customWidth="1"/>
    <col min="9482" max="9484" width="9.140625" style="16"/>
    <col min="9485" max="9492" width="5" style="16" customWidth="1"/>
    <col min="9493" max="9729" width="9.140625" style="16"/>
    <col min="9730" max="9730" width="3.140625" style="16" customWidth="1"/>
    <col min="9731" max="9731" width="0" style="16" hidden="1" customWidth="1"/>
    <col min="9732" max="9732" width="25.42578125" style="16" customWidth="1"/>
    <col min="9733" max="9733" width="13.140625" style="16" customWidth="1"/>
    <col min="9734" max="9734" width="16.5703125" style="16" bestFit="1" customWidth="1"/>
    <col min="9735" max="9735" width="17" style="16" customWidth="1"/>
    <col min="9736" max="9736" width="13.140625" style="16" bestFit="1" customWidth="1"/>
    <col min="9737" max="9737" width="13.28515625" style="16" bestFit="1" customWidth="1"/>
    <col min="9738" max="9740" width="9.140625" style="16"/>
    <col min="9741" max="9748" width="5" style="16" customWidth="1"/>
    <col min="9749" max="9985" width="9.140625" style="16"/>
    <col min="9986" max="9986" width="3.140625" style="16" customWidth="1"/>
    <col min="9987" max="9987" width="0" style="16" hidden="1" customWidth="1"/>
    <col min="9988" max="9988" width="25.42578125" style="16" customWidth="1"/>
    <col min="9989" max="9989" width="13.140625" style="16" customWidth="1"/>
    <col min="9990" max="9990" width="16.5703125" style="16" bestFit="1" customWidth="1"/>
    <col min="9991" max="9991" width="17" style="16" customWidth="1"/>
    <col min="9992" max="9992" width="13.140625" style="16" bestFit="1" customWidth="1"/>
    <col min="9993" max="9993" width="13.28515625" style="16" bestFit="1" customWidth="1"/>
    <col min="9994" max="9996" width="9.140625" style="16"/>
    <col min="9997" max="10004" width="5" style="16" customWidth="1"/>
    <col min="10005" max="10241" width="9.140625" style="16"/>
    <col min="10242" max="10242" width="3.140625" style="16" customWidth="1"/>
    <col min="10243" max="10243" width="0" style="16" hidden="1" customWidth="1"/>
    <col min="10244" max="10244" width="25.42578125" style="16" customWidth="1"/>
    <col min="10245" max="10245" width="13.140625" style="16" customWidth="1"/>
    <col min="10246" max="10246" width="16.5703125" style="16" bestFit="1" customWidth="1"/>
    <col min="10247" max="10247" width="17" style="16" customWidth="1"/>
    <col min="10248" max="10248" width="13.140625" style="16" bestFit="1" customWidth="1"/>
    <col min="10249" max="10249" width="13.28515625" style="16" bestFit="1" customWidth="1"/>
    <col min="10250" max="10252" width="9.140625" style="16"/>
    <col min="10253" max="10260" width="5" style="16" customWidth="1"/>
    <col min="10261" max="10497" width="9.140625" style="16"/>
    <col min="10498" max="10498" width="3.140625" style="16" customWidth="1"/>
    <col min="10499" max="10499" width="0" style="16" hidden="1" customWidth="1"/>
    <col min="10500" max="10500" width="25.42578125" style="16" customWidth="1"/>
    <col min="10501" max="10501" width="13.140625" style="16" customWidth="1"/>
    <col min="10502" max="10502" width="16.5703125" style="16" bestFit="1" customWidth="1"/>
    <col min="10503" max="10503" width="17" style="16" customWidth="1"/>
    <col min="10504" max="10504" width="13.140625" style="16" bestFit="1" customWidth="1"/>
    <col min="10505" max="10505" width="13.28515625" style="16" bestFit="1" customWidth="1"/>
    <col min="10506" max="10508" width="9.140625" style="16"/>
    <col min="10509" max="10516" width="5" style="16" customWidth="1"/>
    <col min="10517" max="10753" width="9.140625" style="16"/>
    <col min="10754" max="10754" width="3.140625" style="16" customWidth="1"/>
    <col min="10755" max="10755" width="0" style="16" hidden="1" customWidth="1"/>
    <col min="10756" max="10756" width="25.42578125" style="16" customWidth="1"/>
    <col min="10757" max="10757" width="13.140625" style="16" customWidth="1"/>
    <col min="10758" max="10758" width="16.5703125" style="16" bestFit="1" customWidth="1"/>
    <col min="10759" max="10759" width="17" style="16" customWidth="1"/>
    <col min="10760" max="10760" width="13.140625" style="16" bestFit="1" customWidth="1"/>
    <col min="10761" max="10761" width="13.28515625" style="16" bestFit="1" customWidth="1"/>
    <col min="10762" max="10764" width="9.140625" style="16"/>
    <col min="10765" max="10772" width="5" style="16" customWidth="1"/>
    <col min="10773" max="11009" width="9.140625" style="16"/>
    <col min="11010" max="11010" width="3.140625" style="16" customWidth="1"/>
    <col min="11011" max="11011" width="0" style="16" hidden="1" customWidth="1"/>
    <col min="11012" max="11012" width="25.42578125" style="16" customWidth="1"/>
    <col min="11013" max="11013" width="13.140625" style="16" customWidth="1"/>
    <col min="11014" max="11014" width="16.5703125" style="16" bestFit="1" customWidth="1"/>
    <col min="11015" max="11015" width="17" style="16" customWidth="1"/>
    <col min="11016" max="11016" width="13.140625" style="16" bestFit="1" customWidth="1"/>
    <col min="11017" max="11017" width="13.28515625" style="16" bestFit="1" customWidth="1"/>
    <col min="11018" max="11020" width="9.140625" style="16"/>
    <col min="11021" max="11028" width="5" style="16" customWidth="1"/>
    <col min="11029" max="11265" width="9.140625" style="16"/>
    <col min="11266" max="11266" width="3.140625" style="16" customWidth="1"/>
    <col min="11267" max="11267" width="0" style="16" hidden="1" customWidth="1"/>
    <col min="11268" max="11268" width="25.42578125" style="16" customWidth="1"/>
    <col min="11269" max="11269" width="13.140625" style="16" customWidth="1"/>
    <col min="11270" max="11270" width="16.5703125" style="16" bestFit="1" customWidth="1"/>
    <col min="11271" max="11271" width="17" style="16" customWidth="1"/>
    <col min="11272" max="11272" width="13.140625" style="16" bestFit="1" customWidth="1"/>
    <col min="11273" max="11273" width="13.28515625" style="16" bestFit="1" customWidth="1"/>
    <col min="11274" max="11276" width="9.140625" style="16"/>
    <col min="11277" max="11284" width="5" style="16" customWidth="1"/>
    <col min="11285" max="11521" width="9.140625" style="16"/>
    <col min="11522" max="11522" width="3.140625" style="16" customWidth="1"/>
    <col min="11523" max="11523" width="0" style="16" hidden="1" customWidth="1"/>
    <col min="11524" max="11524" width="25.42578125" style="16" customWidth="1"/>
    <col min="11525" max="11525" width="13.140625" style="16" customWidth="1"/>
    <col min="11526" max="11526" width="16.5703125" style="16" bestFit="1" customWidth="1"/>
    <col min="11527" max="11527" width="17" style="16" customWidth="1"/>
    <col min="11528" max="11528" width="13.140625" style="16" bestFit="1" customWidth="1"/>
    <col min="11529" max="11529" width="13.28515625" style="16" bestFit="1" customWidth="1"/>
    <col min="11530" max="11532" width="9.140625" style="16"/>
    <col min="11533" max="11540" width="5" style="16" customWidth="1"/>
    <col min="11541" max="11777" width="9.140625" style="16"/>
    <col min="11778" max="11778" width="3.140625" style="16" customWidth="1"/>
    <col min="11779" max="11779" width="0" style="16" hidden="1" customWidth="1"/>
    <col min="11780" max="11780" width="25.42578125" style="16" customWidth="1"/>
    <col min="11781" max="11781" width="13.140625" style="16" customWidth="1"/>
    <col min="11782" max="11782" width="16.5703125" style="16" bestFit="1" customWidth="1"/>
    <col min="11783" max="11783" width="17" style="16" customWidth="1"/>
    <col min="11784" max="11784" width="13.140625" style="16" bestFit="1" customWidth="1"/>
    <col min="11785" max="11785" width="13.28515625" style="16" bestFit="1" customWidth="1"/>
    <col min="11786" max="11788" width="9.140625" style="16"/>
    <col min="11789" max="11796" width="5" style="16" customWidth="1"/>
    <col min="11797" max="12033" width="9.140625" style="16"/>
    <col min="12034" max="12034" width="3.140625" style="16" customWidth="1"/>
    <col min="12035" max="12035" width="0" style="16" hidden="1" customWidth="1"/>
    <col min="12036" max="12036" width="25.42578125" style="16" customWidth="1"/>
    <col min="12037" max="12037" width="13.140625" style="16" customWidth="1"/>
    <col min="12038" max="12038" width="16.5703125" style="16" bestFit="1" customWidth="1"/>
    <col min="12039" max="12039" width="17" style="16" customWidth="1"/>
    <col min="12040" max="12040" width="13.140625" style="16" bestFit="1" customWidth="1"/>
    <col min="12041" max="12041" width="13.28515625" style="16" bestFit="1" customWidth="1"/>
    <col min="12042" max="12044" width="9.140625" style="16"/>
    <col min="12045" max="12052" width="5" style="16" customWidth="1"/>
    <col min="12053" max="12289" width="9.140625" style="16"/>
    <col min="12290" max="12290" width="3.140625" style="16" customWidth="1"/>
    <col min="12291" max="12291" width="0" style="16" hidden="1" customWidth="1"/>
    <col min="12292" max="12292" width="25.42578125" style="16" customWidth="1"/>
    <col min="12293" max="12293" width="13.140625" style="16" customWidth="1"/>
    <col min="12294" max="12294" width="16.5703125" style="16" bestFit="1" customWidth="1"/>
    <col min="12295" max="12295" width="17" style="16" customWidth="1"/>
    <col min="12296" max="12296" width="13.140625" style="16" bestFit="1" customWidth="1"/>
    <col min="12297" max="12297" width="13.28515625" style="16" bestFit="1" customWidth="1"/>
    <col min="12298" max="12300" width="9.140625" style="16"/>
    <col min="12301" max="12308" width="5" style="16" customWidth="1"/>
    <col min="12309" max="12545" width="9.140625" style="16"/>
    <col min="12546" max="12546" width="3.140625" style="16" customWidth="1"/>
    <col min="12547" max="12547" width="0" style="16" hidden="1" customWidth="1"/>
    <col min="12548" max="12548" width="25.42578125" style="16" customWidth="1"/>
    <col min="12549" max="12549" width="13.140625" style="16" customWidth="1"/>
    <col min="12550" max="12550" width="16.5703125" style="16" bestFit="1" customWidth="1"/>
    <col min="12551" max="12551" width="17" style="16" customWidth="1"/>
    <col min="12552" max="12552" width="13.140625" style="16" bestFit="1" customWidth="1"/>
    <col min="12553" max="12553" width="13.28515625" style="16" bestFit="1" customWidth="1"/>
    <col min="12554" max="12556" width="9.140625" style="16"/>
    <col min="12557" max="12564" width="5" style="16" customWidth="1"/>
    <col min="12565" max="12801" width="9.140625" style="16"/>
    <col min="12802" max="12802" width="3.140625" style="16" customWidth="1"/>
    <col min="12803" max="12803" width="0" style="16" hidden="1" customWidth="1"/>
    <col min="12804" max="12804" width="25.42578125" style="16" customWidth="1"/>
    <col min="12805" max="12805" width="13.140625" style="16" customWidth="1"/>
    <col min="12806" max="12806" width="16.5703125" style="16" bestFit="1" customWidth="1"/>
    <col min="12807" max="12807" width="17" style="16" customWidth="1"/>
    <col min="12808" max="12808" width="13.140625" style="16" bestFit="1" customWidth="1"/>
    <col min="12809" max="12809" width="13.28515625" style="16" bestFit="1" customWidth="1"/>
    <col min="12810" max="12812" width="9.140625" style="16"/>
    <col min="12813" max="12820" width="5" style="16" customWidth="1"/>
    <col min="12821" max="13057" width="9.140625" style="16"/>
    <col min="13058" max="13058" width="3.140625" style="16" customWidth="1"/>
    <col min="13059" max="13059" width="0" style="16" hidden="1" customWidth="1"/>
    <col min="13060" max="13060" width="25.42578125" style="16" customWidth="1"/>
    <col min="13061" max="13061" width="13.140625" style="16" customWidth="1"/>
    <col min="13062" max="13062" width="16.5703125" style="16" bestFit="1" customWidth="1"/>
    <col min="13063" max="13063" width="17" style="16" customWidth="1"/>
    <col min="13064" max="13064" width="13.140625" style="16" bestFit="1" customWidth="1"/>
    <col min="13065" max="13065" width="13.28515625" style="16" bestFit="1" customWidth="1"/>
    <col min="13066" max="13068" width="9.140625" style="16"/>
    <col min="13069" max="13076" width="5" style="16" customWidth="1"/>
    <col min="13077" max="13313" width="9.140625" style="16"/>
    <col min="13314" max="13314" width="3.140625" style="16" customWidth="1"/>
    <col min="13315" max="13315" width="0" style="16" hidden="1" customWidth="1"/>
    <col min="13316" max="13316" width="25.42578125" style="16" customWidth="1"/>
    <col min="13317" max="13317" width="13.140625" style="16" customWidth="1"/>
    <col min="13318" max="13318" width="16.5703125" style="16" bestFit="1" customWidth="1"/>
    <col min="13319" max="13319" width="17" style="16" customWidth="1"/>
    <col min="13320" max="13320" width="13.140625" style="16" bestFit="1" customWidth="1"/>
    <col min="13321" max="13321" width="13.28515625" style="16" bestFit="1" customWidth="1"/>
    <col min="13322" max="13324" width="9.140625" style="16"/>
    <col min="13325" max="13332" width="5" style="16" customWidth="1"/>
    <col min="13333" max="13569" width="9.140625" style="16"/>
    <col min="13570" max="13570" width="3.140625" style="16" customWidth="1"/>
    <col min="13571" max="13571" width="0" style="16" hidden="1" customWidth="1"/>
    <col min="13572" max="13572" width="25.42578125" style="16" customWidth="1"/>
    <col min="13573" max="13573" width="13.140625" style="16" customWidth="1"/>
    <col min="13574" max="13574" width="16.5703125" style="16" bestFit="1" customWidth="1"/>
    <col min="13575" max="13575" width="17" style="16" customWidth="1"/>
    <col min="13576" max="13576" width="13.140625" style="16" bestFit="1" customWidth="1"/>
    <col min="13577" max="13577" width="13.28515625" style="16" bestFit="1" customWidth="1"/>
    <col min="13578" max="13580" width="9.140625" style="16"/>
    <col min="13581" max="13588" width="5" style="16" customWidth="1"/>
    <col min="13589" max="13825" width="9.140625" style="16"/>
    <col min="13826" max="13826" width="3.140625" style="16" customWidth="1"/>
    <col min="13827" max="13827" width="0" style="16" hidden="1" customWidth="1"/>
    <col min="13828" max="13828" width="25.42578125" style="16" customWidth="1"/>
    <col min="13829" max="13829" width="13.140625" style="16" customWidth="1"/>
    <col min="13830" max="13830" width="16.5703125" style="16" bestFit="1" customWidth="1"/>
    <col min="13831" max="13831" width="17" style="16" customWidth="1"/>
    <col min="13832" max="13832" width="13.140625" style="16" bestFit="1" customWidth="1"/>
    <col min="13833" max="13833" width="13.28515625" style="16" bestFit="1" customWidth="1"/>
    <col min="13834" max="13836" width="9.140625" style="16"/>
    <col min="13837" max="13844" width="5" style="16" customWidth="1"/>
    <col min="13845" max="14081" width="9.140625" style="16"/>
    <col min="14082" max="14082" width="3.140625" style="16" customWidth="1"/>
    <col min="14083" max="14083" width="0" style="16" hidden="1" customWidth="1"/>
    <col min="14084" max="14084" width="25.42578125" style="16" customWidth="1"/>
    <col min="14085" max="14085" width="13.140625" style="16" customWidth="1"/>
    <col min="14086" max="14086" width="16.5703125" style="16" bestFit="1" customWidth="1"/>
    <col min="14087" max="14087" width="17" style="16" customWidth="1"/>
    <col min="14088" max="14088" width="13.140625" style="16" bestFit="1" customWidth="1"/>
    <col min="14089" max="14089" width="13.28515625" style="16" bestFit="1" customWidth="1"/>
    <col min="14090" max="14092" width="9.140625" style="16"/>
    <col min="14093" max="14100" width="5" style="16" customWidth="1"/>
    <col min="14101" max="14337" width="9.140625" style="16"/>
    <col min="14338" max="14338" width="3.140625" style="16" customWidth="1"/>
    <col min="14339" max="14339" width="0" style="16" hidden="1" customWidth="1"/>
    <col min="14340" max="14340" width="25.42578125" style="16" customWidth="1"/>
    <col min="14341" max="14341" width="13.140625" style="16" customWidth="1"/>
    <col min="14342" max="14342" width="16.5703125" style="16" bestFit="1" customWidth="1"/>
    <col min="14343" max="14343" width="17" style="16" customWidth="1"/>
    <col min="14344" max="14344" width="13.140625" style="16" bestFit="1" customWidth="1"/>
    <col min="14345" max="14345" width="13.28515625" style="16" bestFit="1" customWidth="1"/>
    <col min="14346" max="14348" width="9.140625" style="16"/>
    <col min="14349" max="14356" width="5" style="16" customWidth="1"/>
    <col min="14357" max="14593" width="9.140625" style="16"/>
    <col min="14594" max="14594" width="3.140625" style="16" customWidth="1"/>
    <col min="14595" max="14595" width="0" style="16" hidden="1" customWidth="1"/>
    <col min="14596" max="14596" width="25.42578125" style="16" customWidth="1"/>
    <col min="14597" max="14597" width="13.140625" style="16" customWidth="1"/>
    <col min="14598" max="14598" width="16.5703125" style="16" bestFit="1" customWidth="1"/>
    <col min="14599" max="14599" width="17" style="16" customWidth="1"/>
    <col min="14600" max="14600" width="13.140625" style="16" bestFit="1" customWidth="1"/>
    <col min="14601" max="14601" width="13.28515625" style="16" bestFit="1" customWidth="1"/>
    <col min="14602" max="14604" width="9.140625" style="16"/>
    <col min="14605" max="14612" width="5" style="16" customWidth="1"/>
    <col min="14613" max="14849" width="9.140625" style="16"/>
    <col min="14850" max="14850" width="3.140625" style="16" customWidth="1"/>
    <col min="14851" max="14851" width="0" style="16" hidden="1" customWidth="1"/>
    <col min="14852" max="14852" width="25.42578125" style="16" customWidth="1"/>
    <col min="14853" max="14853" width="13.140625" style="16" customWidth="1"/>
    <col min="14854" max="14854" width="16.5703125" style="16" bestFit="1" customWidth="1"/>
    <col min="14855" max="14855" width="17" style="16" customWidth="1"/>
    <col min="14856" max="14856" width="13.140625" style="16" bestFit="1" customWidth="1"/>
    <col min="14857" max="14857" width="13.28515625" style="16" bestFit="1" customWidth="1"/>
    <col min="14858" max="14860" width="9.140625" style="16"/>
    <col min="14861" max="14868" width="5" style="16" customWidth="1"/>
    <col min="14869" max="15105" width="9.140625" style="16"/>
    <col min="15106" max="15106" width="3.140625" style="16" customWidth="1"/>
    <col min="15107" max="15107" width="0" style="16" hidden="1" customWidth="1"/>
    <col min="15108" max="15108" width="25.42578125" style="16" customWidth="1"/>
    <col min="15109" max="15109" width="13.140625" style="16" customWidth="1"/>
    <col min="15110" max="15110" width="16.5703125" style="16" bestFit="1" customWidth="1"/>
    <col min="15111" max="15111" width="17" style="16" customWidth="1"/>
    <col min="15112" max="15112" width="13.140625" style="16" bestFit="1" customWidth="1"/>
    <col min="15113" max="15113" width="13.28515625" style="16" bestFit="1" customWidth="1"/>
    <col min="15114" max="15116" width="9.140625" style="16"/>
    <col min="15117" max="15124" width="5" style="16" customWidth="1"/>
    <col min="15125" max="15361" width="9.140625" style="16"/>
    <col min="15362" max="15362" width="3.140625" style="16" customWidth="1"/>
    <col min="15363" max="15363" width="0" style="16" hidden="1" customWidth="1"/>
    <col min="15364" max="15364" width="25.42578125" style="16" customWidth="1"/>
    <col min="15365" max="15365" width="13.140625" style="16" customWidth="1"/>
    <col min="15366" max="15366" width="16.5703125" style="16" bestFit="1" customWidth="1"/>
    <col min="15367" max="15367" width="17" style="16" customWidth="1"/>
    <col min="15368" max="15368" width="13.140625" style="16" bestFit="1" customWidth="1"/>
    <col min="15369" max="15369" width="13.28515625" style="16" bestFit="1" customWidth="1"/>
    <col min="15370" max="15372" width="9.140625" style="16"/>
    <col min="15373" max="15380" width="5" style="16" customWidth="1"/>
    <col min="15381" max="15617" width="9.140625" style="16"/>
    <col min="15618" max="15618" width="3.140625" style="16" customWidth="1"/>
    <col min="15619" max="15619" width="0" style="16" hidden="1" customWidth="1"/>
    <col min="15620" max="15620" width="25.42578125" style="16" customWidth="1"/>
    <col min="15621" max="15621" width="13.140625" style="16" customWidth="1"/>
    <col min="15622" max="15622" width="16.5703125" style="16" bestFit="1" customWidth="1"/>
    <col min="15623" max="15623" width="17" style="16" customWidth="1"/>
    <col min="15624" max="15624" width="13.140625" style="16" bestFit="1" customWidth="1"/>
    <col min="15625" max="15625" width="13.28515625" style="16" bestFit="1" customWidth="1"/>
    <col min="15626" max="15628" width="9.140625" style="16"/>
    <col min="15629" max="15636" width="5" style="16" customWidth="1"/>
    <col min="15637" max="15873" width="9.140625" style="16"/>
    <col min="15874" max="15874" width="3.140625" style="16" customWidth="1"/>
    <col min="15875" max="15875" width="0" style="16" hidden="1" customWidth="1"/>
    <col min="15876" max="15876" width="25.42578125" style="16" customWidth="1"/>
    <col min="15877" max="15877" width="13.140625" style="16" customWidth="1"/>
    <col min="15878" max="15878" width="16.5703125" style="16" bestFit="1" customWidth="1"/>
    <col min="15879" max="15879" width="17" style="16" customWidth="1"/>
    <col min="15880" max="15880" width="13.140625" style="16" bestFit="1" customWidth="1"/>
    <col min="15881" max="15881" width="13.28515625" style="16" bestFit="1" customWidth="1"/>
    <col min="15882" max="15884" width="9.140625" style="16"/>
    <col min="15885" max="15892" width="5" style="16" customWidth="1"/>
    <col min="15893" max="16129" width="9.140625" style="16"/>
    <col min="16130" max="16130" width="3.140625" style="16" customWidth="1"/>
    <col min="16131" max="16131" width="0" style="16" hidden="1" customWidth="1"/>
    <col min="16132" max="16132" width="25.42578125" style="16" customWidth="1"/>
    <col min="16133" max="16133" width="13.140625" style="16" customWidth="1"/>
    <col min="16134" max="16134" width="16.5703125" style="16" bestFit="1" customWidth="1"/>
    <col min="16135" max="16135" width="17" style="16" customWidth="1"/>
    <col min="16136" max="16136" width="13.140625" style="16" bestFit="1" customWidth="1"/>
    <col min="16137" max="16137" width="13.28515625" style="16" bestFit="1" customWidth="1"/>
    <col min="16138" max="16140" width="9.140625" style="16"/>
    <col min="16141" max="16148" width="5" style="16" customWidth="1"/>
    <col min="16149" max="16384" width="9.140625" style="16"/>
  </cols>
  <sheetData>
    <row r="1" spans="1:33" x14ac:dyDescent="0.25">
      <c r="A1" s="2888" t="s">
        <v>314</v>
      </c>
      <c r="B1" s="2888"/>
      <c r="C1" s="2888"/>
      <c r="D1" s="2888"/>
      <c r="E1" s="2888"/>
      <c r="F1" s="2888"/>
      <c r="G1" s="2888"/>
      <c r="H1" s="2888"/>
      <c r="I1" s="2888"/>
      <c r="J1" s="2888"/>
      <c r="K1" s="2888"/>
      <c r="L1" s="2888"/>
      <c r="M1" s="2888"/>
      <c r="N1" s="2888"/>
      <c r="O1" s="2888"/>
      <c r="P1" s="2888"/>
      <c r="Q1" s="2888"/>
      <c r="R1" s="2888"/>
      <c r="S1" s="2888"/>
    </row>
    <row r="2" spans="1:33" ht="20.25" x14ac:dyDescent="0.25">
      <c r="A2" s="415"/>
      <c r="B2" s="416" t="s">
        <v>315</v>
      </c>
      <c r="C2" s="1690"/>
      <c r="D2" s="415"/>
      <c r="E2" s="1690"/>
      <c r="F2" s="1690"/>
      <c r="G2" s="1690"/>
      <c r="H2" s="1690"/>
      <c r="I2" s="417"/>
      <c r="J2" s="1214"/>
      <c r="K2" s="1690"/>
      <c r="L2" s="1690"/>
      <c r="M2" s="418"/>
      <c r="N2" s="418"/>
      <c r="O2" s="418"/>
      <c r="P2" s="418"/>
      <c r="Q2" s="418"/>
      <c r="R2" s="418"/>
      <c r="S2" s="418"/>
    </row>
    <row r="3" spans="1:33" s="419" customFormat="1" ht="24" customHeight="1" x14ac:dyDescent="0.2">
      <c r="A3" s="2905" t="s">
        <v>19</v>
      </c>
      <c r="B3" s="2908" t="s">
        <v>19</v>
      </c>
      <c r="C3" s="2909" t="s">
        <v>20</v>
      </c>
      <c r="D3" s="2912" t="s">
        <v>0</v>
      </c>
      <c r="E3" s="2909" t="s">
        <v>12</v>
      </c>
      <c r="F3" s="2909" t="s">
        <v>14</v>
      </c>
      <c r="G3" s="2915" t="s">
        <v>21</v>
      </c>
      <c r="H3" s="2916"/>
      <c r="I3" s="2917" t="s">
        <v>316</v>
      </c>
      <c r="J3" s="2918"/>
      <c r="K3" s="2909" t="s">
        <v>15</v>
      </c>
      <c r="L3" s="2892" t="s">
        <v>323</v>
      </c>
      <c r="M3" s="2919" t="s">
        <v>23</v>
      </c>
      <c r="N3" s="2920"/>
      <c r="O3" s="2920"/>
      <c r="P3" s="2921"/>
      <c r="Q3" s="2919" t="s">
        <v>7</v>
      </c>
      <c r="R3" s="2920"/>
      <c r="S3" s="2920"/>
      <c r="T3" s="2921"/>
    </row>
    <row r="4" spans="1:33" s="419" customFormat="1" ht="24" customHeight="1" x14ac:dyDescent="0.2">
      <c r="A4" s="2906"/>
      <c r="B4" s="2908"/>
      <c r="C4" s="2910"/>
      <c r="D4" s="2913"/>
      <c r="E4" s="2910"/>
      <c r="F4" s="2910"/>
      <c r="G4" s="420"/>
      <c r="H4" s="421"/>
      <c r="I4" s="1215"/>
      <c r="J4" s="1208"/>
      <c r="K4" s="2910"/>
      <c r="L4" s="2893"/>
      <c r="M4" s="422" t="s">
        <v>1</v>
      </c>
      <c r="N4" s="422" t="s">
        <v>2</v>
      </c>
      <c r="O4" s="422" t="s">
        <v>3</v>
      </c>
      <c r="P4" s="422" t="s">
        <v>4</v>
      </c>
      <c r="Q4" s="422" t="s">
        <v>324</v>
      </c>
      <c r="R4" s="422" t="s">
        <v>325</v>
      </c>
      <c r="S4" s="422" t="s">
        <v>326</v>
      </c>
      <c r="T4" s="422" t="s">
        <v>327</v>
      </c>
    </row>
    <row r="5" spans="1:33" s="419" customFormat="1" ht="49.5" customHeight="1" x14ac:dyDescent="0.2">
      <c r="A5" s="2907"/>
      <c r="B5" s="2908"/>
      <c r="C5" s="2911"/>
      <c r="D5" s="2914"/>
      <c r="E5" s="2911"/>
      <c r="F5" s="2911"/>
      <c r="G5" s="423" t="s">
        <v>130</v>
      </c>
      <c r="H5" s="423" t="s">
        <v>131</v>
      </c>
      <c r="I5" s="1216" t="s">
        <v>16</v>
      </c>
      <c r="J5" s="1209" t="s">
        <v>687</v>
      </c>
      <c r="K5" s="2911"/>
      <c r="L5" s="2894"/>
      <c r="M5" s="422" t="s">
        <v>317</v>
      </c>
      <c r="N5" s="422" t="s">
        <v>9</v>
      </c>
      <c r="O5" s="422" t="s">
        <v>180</v>
      </c>
      <c r="P5" s="422" t="s">
        <v>181</v>
      </c>
      <c r="Q5" s="422" t="s">
        <v>8</v>
      </c>
      <c r="R5" s="422" t="s">
        <v>9</v>
      </c>
      <c r="S5" s="422" t="s">
        <v>10</v>
      </c>
      <c r="T5" s="422" t="s">
        <v>11</v>
      </c>
    </row>
    <row r="6" spans="1:33" s="211" customFormat="1" ht="409.5" x14ac:dyDescent="0.2">
      <c r="A6" s="394">
        <v>1</v>
      </c>
      <c r="B6" s="215">
        <v>12</v>
      </c>
      <c r="C6" s="219" t="s">
        <v>312</v>
      </c>
      <c r="D6" s="634" t="s">
        <v>156</v>
      </c>
      <c r="E6" s="221" t="s">
        <v>158</v>
      </c>
      <c r="F6" s="220" t="s">
        <v>157</v>
      </c>
      <c r="G6" s="491">
        <v>44652</v>
      </c>
      <c r="H6" s="358">
        <v>44742</v>
      </c>
      <c r="I6" s="363">
        <v>0</v>
      </c>
      <c r="J6" s="363"/>
      <c r="K6" s="360" t="s">
        <v>38</v>
      </c>
      <c r="L6" s="361" t="s">
        <v>214</v>
      </c>
      <c r="M6" s="216"/>
      <c r="N6" s="218"/>
      <c r="O6" s="218"/>
      <c r="P6" s="394" t="s">
        <v>49</v>
      </c>
      <c r="Q6" s="361" t="s">
        <v>49</v>
      </c>
      <c r="R6" s="218"/>
      <c r="S6" s="218"/>
      <c r="T6" s="361"/>
      <c r="U6" s="362">
        <v>44344</v>
      </c>
      <c r="V6" s="360"/>
      <c r="W6" s="360"/>
      <c r="X6" s="360"/>
      <c r="Y6" s="360"/>
      <c r="Z6" s="360"/>
      <c r="AA6" s="360"/>
      <c r="AB6" s="360"/>
    </row>
    <row r="7" spans="1:33" s="211" customFormat="1" ht="54.75" customHeight="1" x14ac:dyDescent="0.2">
      <c r="A7" s="394">
        <v>2</v>
      </c>
      <c r="B7" s="215">
        <v>13</v>
      </c>
      <c r="C7" s="264" t="s">
        <v>261</v>
      </c>
      <c r="D7" s="1034" t="s">
        <v>67</v>
      </c>
      <c r="E7" s="214" t="s">
        <v>224</v>
      </c>
      <c r="F7" s="214" t="s">
        <v>225</v>
      </c>
      <c r="G7" s="491">
        <v>44470</v>
      </c>
      <c r="H7" s="358">
        <v>44834</v>
      </c>
      <c r="I7" s="363">
        <v>50000</v>
      </c>
      <c r="J7" s="363"/>
      <c r="K7" s="360" t="s">
        <v>17</v>
      </c>
      <c r="L7" s="361" t="s">
        <v>68</v>
      </c>
      <c r="M7" s="214"/>
      <c r="N7" s="214"/>
      <c r="O7" s="376"/>
      <c r="P7" s="361" t="s">
        <v>49</v>
      </c>
      <c r="Q7" s="394" t="s">
        <v>49</v>
      </c>
      <c r="R7" s="214"/>
      <c r="S7" s="214"/>
      <c r="U7" s="362"/>
      <c r="V7" s="360"/>
      <c r="W7" s="360"/>
      <c r="X7" s="360"/>
      <c r="Y7" s="360"/>
      <c r="Z7" s="360"/>
      <c r="AA7" s="360"/>
      <c r="AB7" s="360"/>
    </row>
    <row r="8" spans="1:33" s="1425" customFormat="1" ht="84" customHeight="1" x14ac:dyDescent="0.2">
      <c r="A8" s="1410">
        <v>10</v>
      </c>
      <c r="B8" s="1616">
        <v>1</v>
      </c>
      <c r="C8" s="1575" t="s">
        <v>846</v>
      </c>
      <c r="D8" s="1576" t="s">
        <v>828</v>
      </c>
      <c r="E8" s="1409" t="s">
        <v>829</v>
      </c>
      <c r="F8" s="1409" t="s">
        <v>830</v>
      </c>
      <c r="G8" s="1577">
        <v>44531</v>
      </c>
      <c r="H8" s="1577">
        <v>44834</v>
      </c>
      <c r="I8" s="1578">
        <v>24000</v>
      </c>
      <c r="J8" s="1617"/>
      <c r="K8" s="1417" t="s">
        <v>17</v>
      </c>
      <c r="L8" s="1618" t="s">
        <v>247</v>
      </c>
      <c r="M8" s="1619"/>
      <c r="N8" s="1419" t="s">
        <v>49</v>
      </c>
      <c r="O8" s="1419"/>
      <c r="P8" s="1419"/>
      <c r="Q8" s="1419"/>
      <c r="R8" s="1620" t="s">
        <v>49</v>
      </c>
      <c r="S8" s="1621"/>
      <c r="T8" s="1621"/>
      <c r="U8" s="1622">
        <f>+I8+I9+I10+I11</f>
        <v>67800</v>
      </c>
      <c r="V8" s="1623"/>
      <c r="W8" s="1623"/>
      <c r="X8" s="1624"/>
      <c r="Y8" s="1623"/>
      <c r="Z8" s="1623"/>
      <c r="AA8" s="1623"/>
      <c r="AB8" s="1623"/>
      <c r="AC8" s="1625"/>
    </row>
    <row r="9" spans="1:33" s="211" customFormat="1" ht="64.5" customHeight="1" x14ac:dyDescent="0.2">
      <c r="A9" s="409">
        <v>11</v>
      </c>
      <c r="B9" s="408">
        <v>2</v>
      </c>
      <c r="C9" s="264" t="s">
        <v>209</v>
      </c>
      <c r="D9" s="1290" t="s">
        <v>767</v>
      </c>
      <c r="E9" s="213" t="s">
        <v>425</v>
      </c>
      <c r="F9" s="214" t="s">
        <v>210</v>
      </c>
      <c r="G9" s="629">
        <v>44776</v>
      </c>
      <c r="H9" s="629">
        <v>44793</v>
      </c>
      <c r="I9" s="790">
        <v>15300</v>
      </c>
      <c r="J9" s="790"/>
      <c r="K9" s="630" t="s">
        <v>17</v>
      </c>
      <c r="L9" s="631" t="s">
        <v>247</v>
      </c>
      <c r="M9" s="377"/>
      <c r="N9" s="644" t="s">
        <v>49</v>
      </c>
      <c r="O9" s="644"/>
      <c r="P9" s="644"/>
      <c r="Q9" s="644"/>
      <c r="R9" s="644" t="s">
        <v>49</v>
      </c>
      <c r="S9" s="247"/>
      <c r="T9" s="246"/>
      <c r="U9" s="627"/>
      <c r="V9" s="245"/>
      <c r="W9" s="245"/>
      <c r="X9" s="362"/>
      <c r="Y9" s="245"/>
      <c r="Z9" s="245"/>
      <c r="AA9" s="245"/>
      <c r="AB9" s="245"/>
    </row>
    <row r="10" spans="1:33" s="216" customFormat="1" ht="93.75" customHeight="1" x14ac:dyDescent="0.2">
      <c r="A10" s="394">
        <v>12</v>
      </c>
      <c r="B10" s="407">
        <v>3</v>
      </c>
      <c r="C10" s="264" t="s">
        <v>211</v>
      </c>
      <c r="D10" s="1290" t="s">
        <v>53</v>
      </c>
      <c r="E10" s="213" t="s">
        <v>212</v>
      </c>
      <c r="F10" s="214" t="s">
        <v>76</v>
      </c>
      <c r="G10" s="629">
        <v>44650</v>
      </c>
      <c r="H10" s="629">
        <v>44651</v>
      </c>
      <c r="I10" s="790">
        <v>20000</v>
      </c>
      <c r="J10" s="790"/>
      <c r="K10" s="631" t="s">
        <v>17</v>
      </c>
      <c r="L10" s="631" t="s">
        <v>213</v>
      </c>
      <c r="M10" s="377"/>
      <c r="N10" s="644" t="s">
        <v>49</v>
      </c>
      <c r="O10" s="644"/>
      <c r="P10" s="644"/>
      <c r="Q10" s="644"/>
      <c r="R10" s="644" t="s">
        <v>49</v>
      </c>
      <c r="S10" s="246"/>
      <c r="T10" s="246"/>
      <c r="U10" s="628"/>
      <c r="V10" s="248"/>
      <c r="W10" s="248"/>
      <c r="X10" s="491"/>
      <c r="Y10" s="248"/>
      <c r="Z10" s="248"/>
      <c r="AA10" s="248"/>
      <c r="AB10" s="248"/>
    </row>
    <row r="11" spans="1:33" s="1425" customFormat="1" ht="64.5" customHeight="1" x14ac:dyDescent="0.2">
      <c r="A11" s="1410">
        <v>13</v>
      </c>
      <c r="B11" s="1411">
        <v>8</v>
      </c>
      <c r="C11" s="1412" t="s">
        <v>802</v>
      </c>
      <c r="D11" s="1413" t="s">
        <v>215</v>
      </c>
      <c r="E11" s="1414" t="s">
        <v>216</v>
      </c>
      <c r="F11" s="1414" t="s">
        <v>243</v>
      </c>
      <c r="G11" s="1415">
        <v>44682</v>
      </c>
      <c r="H11" s="1415">
        <v>44772</v>
      </c>
      <c r="I11" s="1416">
        <v>8500</v>
      </c>
      <c r="J11" s="1416"/>
      <c r="K11" s="1417" t="s">
        <v>17</v>
      </c>
      <c r="L11" s="1415" t="s">
        <v>217</v>
      </c>
      <c r="M11" s="1418"/>
      <c r="N11" s="1419" t="s">
        <v>49</v>
      </c>
      <c r="O11" s="1419"/>
      <c r="P11" s="1419"/>
      <c r="Q11" s="1419"/>
      <c r="R11" s="1419" t="s">
        <v>49</v>
      </c>
      <c r="S11" s="1420"/>
      <c r="T11" s="1421"/>
      <c r="U11" s="1422"/>
      <c r="V11" s="1423"/>
      <c r="W11" s="1423"/>
      <c r="X11" s="1424"/>
      <c r="Y11" s="1423"/>
      <c r="Z11" s="1423"/>
      <c r="AA11" s="1423"/>
      <c r="AB11" s="1423"/>
      <c r="AD11" s="1405" t="s">
        <v>562</v>
      </c>
      <c r="AE11" s="1406" t="s">
        <v>540</v>
      </c>
    </row>
    <row r="12" spans="1:33" s="800" customFormat="1" ht="64.5" customHeight="1" x14ac:dyDescent="0.2">
      <c r="A12" s="394">
        <v>18</v>
      </c>
      <c r="B12" s="244">
        <v>20</v>
      </c>
      <c r="C12" s="801" t="s">
        <v>466</v>
      </c>
      <c r="D12" s="1291" t="s">
        <v>467</v>
      </c>
      <c r="E12" s="796" t="s">
        <v>468</v>
      </c>
      <c r="F12" s="794" t="s">
        <v>469</v>
      </c>
      <c r="G12" s="795">
        <v>44470</v>
      </c>
      <c r="H12" s="791">
        <v>23862</v>
      </c>
      <c r="I12" s="796">
        <v>120000</v>
      </c>
      <c r="J12" s="796"/>
      <c r="K12" s="792" t="s">
        <v>17</v>
      </c>
      <c r="L12" s="791" t="s">
        <v>465</v>
      </c>
      <c r="M12" s="797"/>
      <c r="N12" s="642" t="s">
        <v>49</v>
      </c>
      <c r="O12" s="798"/>
      <c r="P12" s="798"/>
      <c r="Q12" s="798"/>
      <c r="R12" s="642" t="s">
        <v>49</v>
      </c>
      <c r="S12" s="799"/>
      <c r="T12" s="799"/>
      <c r="U12" s="379">
        <v>44364</v>
      </c>
      <c r="V12" s="799"/>
      <c r="W12" s="799"/>
      <c r="X12" s="351"/>
      <c r="Y12" s="799"/>
      <c r="Z12" s="799"/>
      <c r="AA12" s="799"/>
      <c r="AB12" s="799"/>
    </row>
    <row r="13" spans="1:33" s="1425" customFormat="1" ht="115.5" x14ac:dyDescent="0.2">
      <c r="A13" s="1626">
        <v>19</v>
      </c>
      <c r="B13" s="1574">
        <v>14</v>
      </c>
      <c r="C13" s="1408" t="s">
        <v>895</v>
      </c>
      <c r="D13" s="1413" t="s">
        <v>452</v>
      </c>
      <c r="E13" s="1409" t="s">
        <v>463</v>
      </c>
      <c r="F13" s="1409" t="s">
        <v>79</v>
      </c>
      <c r="G13" s="1609">
        <v>44568</v>
      </c>
      <c r="H13" s="1609">
        <v>44834</v>
      </c>
      <c r="I13" s="1610">
        <f>40000+20000</f>
        <v>60000</v>
      </c>
      <c r="J13" s="1610"/>
      <c r="K13" s="1627" t="s">
        <v>17</v>
      </c>
      <c r="L13" s="1462" t="s">
        <v>218</v>
      </c>
      <c r="M13" s="1542" t="s">
        <v>49</v>
      </c>
      <c r="N13" s="1542"/>
      <c r="O13" s="1542"/>
      <c r="P13" s="1542"/>
      <c r="Q13" s="1542"/>
      <c r="R13" s="1542"/>
      <c r="S13" s="1611" t="s">
        <v>49</v>
      </c>
      <c r="T13" s="1612"/>
    </row>
    <row r="14" spans="1:33" s="1455" customFormat="1" ht="106.5" customHeight="1" x14ac:dyDescent="0.2">
      <c r="A14" s="1448">
        <v>20</v>
      </c>
      <c r="B14" s="1449">
        <v>22</v>
      </c>
      <c r="C14" s="1628" t="s">
        <v>256</v>
      </c>
      <c r="D14" s="1629" t="s">
        <v>195</v>
      </c>
      <c r="E14" s="1451" t="s">
        <v>196</v>
      </c>
      <c r="F14" s="1451" t="s">
        <v>258</v>
      </c>
      <c r="G14" s="1540">
        <v>44470</v>
      </c>
      <c r="H14" s="1540">
        <v>44834</v>
      </c>
      <c r="I14" s="1452">
        <v>20000</v>
      </c>
      <c r="J14" s="1453"/>
      <c r="K14" s="1543" t="s">
        <v>17</v>
      </c>
      <c r="L14" s="1539" t="s">
        <v>207</v>
      </c>
      <c r="M14" s="1410" t="s">
        <v>49</v>
      </c>
      <c r="N14" s="1630"/>
      <c r="O14" s="1630"/>
      <c r="P14" s="1405"/>
      <c r="Q14" s="1405"/>
      <c r="R14" s="1405"/>
      <c r="S14" s="1410" t="s">
        <v>49</v>
      </c>
      <c r="T14" s="1405"/>
      <c r="U14" s="1540">
        <v>44344</v>
      </c>
      <c r="V14" s="1454"/>
      <c r="W14" s="1454"/>
      <c r="X14" s="1454"/>
      <c r="Y14" s="1454"/>
      <c r="Z14" s="1454"/>
      <c r="AA14" s="1454"/>
      <c r="AB14" s="1454"/>
      <c r="AG14" s="1541"/>
    </row>
    <row r="15" spans="1:33" s="1455" customFormat="1" ht="48.75" customHeight="1" x14ac:dyDescent="0.2">
      <c r="A15" s="1626">
        <v>21</v>
      </c>
      <c r="B15" s="1449">
        <v>23</v>
      </c>
      <c r="C15" s="1450" t="s">
        <v>257</v>
      </c>
      <c r="D15" s="1629" t="s">
        <v>197</v>
      </c>
      <c r="E15" s="1451" t="s">
        <v>198</v>
      </c>
      <c r="F15" s="1451" t="s">
        <v>248</v>
      </c>
      <c r="G15" s="1540">
        <v>44531</v>
      </c>
      <c r="H15" s="1540">
        <v>44834</v>
      </c>
      <c r="I15" s="1452">
        <v>6000</v>
      </c>
      <c r="J15" s="1452"/>
      <c r="K15" s="1454" t="s">
        <v>17</v>
      </c>
      <c r="L15" s="1539" t="s">
        <v>207</v>
      </c>
      <c r="M15" s="1410" t="s">
        <v>49</v>
      </c>
      <c r="N15" s="1630"/>
      <c r="O15" s="1630"/>
      <c r="P15" s="1405"/>
      <c r="Q15" s="1405"/>
      <c r="R15" s="1405"/>
      <c r="S15" s="1410" t="s">
        <v>49</v>
      </c>
      <c r="T15" s="1405"/>
      <c r="U15" s="1540"/>
      <c r="V15" s="1454"/>
      <c r="W15" s="1454"/>
      <c r="X15" s="1454"/>
      <c r="Y15" s="1454"/>
      <c r="Z15" s="1454"/>
      <c r="AA15" s="1454"/>
      <c r="AB15" s="1454"/>
    </row>
    <row r="16" spans="1:33" s="1455" customFormat="1" ht="289.5" customHeight="1" x14ac:dyDescent="0.2">
      <c r="A16" s="1448">
        <v>22</v>
      </c>
      <c r="B16" s="1449">
        <v>24</v>
      </c>
      <c r="C16" s="1451" t="s">
        <v>259</v>
      </c>
      <c r="D16" s="1629" t="s">
        <v>252</v>
      </c>
      <c r="E16" s="1451" t="s">
        <v>199</v>
      </c>
      <c r="F16" s="1451" t="s">
        <v>249</v>
      </c>
      <c r="G16" s="1540">
        <v>44562</v>
      </c>
      <c r="H16" s="1540">
        <v>44711</v>
      </c>
      <c r="I16" s="1452">
        <v>10000</v>
      </c>
      <c r="J16" s="1452"/>
      <c r="K16" s="1454" t="s">
        <v>17</v>
      </c>
      <c r="L16" s="1539" t="s">
        <v>207</v>
      </c>
      <c r="M16" s="1410" t="s">
        <v>49</v>
      </c>
      <c r="N16" s="1630"/>
      <c r="O16" s="1630"/>
      <c r="P16" s="1405"/>
      <c r="Q16" s="1405"/>
      <c r="R16" s="1405"/>
      <c r="S16" s="1410" t="s">
        <v>49</v>
      </c>
      <c r="T16" s="1405"/>
      <c r="U16" s="1540"/>
      <c r="V16" s="1454"/>
      <c r="W16" s="1454"/>
      <c r="X16" s="1454"/>
      <c r="Y16" s="1454"/>
      <c r="Z16" s="1454"/>
      <c r="AA16" s="1454"/>
      <c r="AB16" s="1454"/>
    </row>
    <row r="17" spans="1:31" s="1455" customFormat="1" ht="119.25" customHeight="1" x14ac:dyDescent="0.2">
      <c r="A17" s="1626">
        <v>23</v>
      </c>
      <c r="B17" s="1449">
        <v>25</v>
      </c>
      <c r="C17" s="1450" t="s">
        <v>200</v>
      </c>
      <c r="D17" s="1629" t="s">
        <v>201</v>
      </c>
      <c r="E17" s="1451" t="s">
        <v>202</v>
      </c>
      <c r="F17" s="1451" t="s">
        <v>250</v>
      </c>
      <c r="G17" s="1540">
        <v>44652</v>
      </c>
      <c r="H17" s="1540">
        <v>44681</v>
      </c>
      <c r="I17" s="1452">
        <v>10000</v>
      </c>
      <c r="J17" s="1452"/>
      <c r="K17" s="1454" t="s">
        <v>17</v>
      </c>
      <c r="L17" s="1539" t="s">
        <v>207</v>
      </c>
      <c r="M17" s="1410" t="s">
        <v>49</v>
      </c>
      <c r="N17" s="1630"/>
      <c r="O17" s="1630"/>
      <c r="P17" s="1405"/>
      <c r="Q17" s="1405"/>
      <c r="R17" s="1405"/>
      <c r="S17" s="1410" t="s">
        <v>49</v>
      </c>
      <c r="T17" s="1405"/>
      <c r="U17" s="1540"/>
      <c r="V17" s="1454"/>
      <c r="W17" s="1454"/>
      <c r="X17" s="1454"/>
      <c r="Y17" s="1454"/>
      <c r="Z17" s="1454"/>
      <c r="AA17" s="1454"/>
      <c r="AB17" s="1454"/>
    </row>
    <row r="18" spans="1:31" s="1455" customFormat="1" ht="126.75" customHeight="1" x14ac:dyDescent="0.2">
      <c r="A18" s="1448">
        <v>24</v>
      </c>
      <c r="B18" s="1449">
        <v>26</v>
      </c>
      <c r="C18" s="1450" t="s">
        <v>254</v>
      </c>
      <c r="D18" s="1629" t="s">
        <v>203</v>
      </c>
      <c r="E18" s="1451" t="s">
        <v>204</v>
      </c>
      <c r="F18" s="1451" t="s">
        <v>205</v>
      </c>
      <c r="G18" s="1540">
        <v>44470</v>
      </c>
      <c r="H18" s="1540">
        <v>44834</v>
      </c>
      <c r="I18" s="1452">
        <v>0</v>
      </c>
      <c r="J18" s="1452"/>
      <c r="K18" s="1454" t="s">
        <v>38</v>
      </c>
      <c r="L18" s="1539" t="s">
        <v>207</v>
      </c>
      <c r="M18" s="1410" t="s">
        <v>49</v>
      </c>
      <c r="N18" s="1630"/>
      <c r="O18" s="1630"/>
      <c r="P18" s="1405"/>
      <c r="Q18" s="1405"/>
      <c r="R18" s="1405"/>
      <c r="S18" s="1410" t="s">
        <v>49</v>
      </c>
      <c r="T18" s="1405"/>
      <c r="U18" s="1540"/>
      <c r="V18" s="1454"/>
      <c r="W18" s="1454"/>
      <c r="X18" s="1454"/>
      <c r="Y18" s="1454"/>
      <c r="Z18" s="1454"/>
      <c r="AA18" s="1454"/>
      <c r="AB18" s="1454"/>
    </row>
    <row r="19" spans="1:31" s="1455" customFormat="1" ht="184.5" customHeight="1" x14ac:dyDescent="0.2">
      <c r="A19" s="1626">
        <v>25</v>
      </c>
      <c r="B19" s="1449">
        <v>27</v>
      </c>
      <c r="C19" s="1450" t="s">
        <v>255</v>
      </c>
      <c r="D19" s="1629" t="s">
        <v>253</v>
      </c>
      <c r="E19" s="1451" t="s">
        <v>206</v>
      </c>
      <c r="F19" s="1451" t="s">
        <v>251</v>
      </c>
      <c r="G19" s="1540">
        <v>44682</v>
      </c>
      <c r="H19" s="1540">
        <v>44712</v>
      </c>
      <c r="I19" s="1452">
        <v>8000</v>
      </c>
      <c r="J19" s="1452"/>
      <c r="K19" s="1631" t="s">
        <v>17</v>
      </c>
      <c r="L19" s="1539" t="s">
        <v>207</v>
      </c>
      <c r="M19" s="1410" t="s">
        <v>49</v>
      </c>
      <c r="N19" s="1630"/>
      <c r="O19" s="1630"/>
      <c r="P19" s="1405"/>
      <c r="Q19" s="1405"/>
      <c r="R19" s="1405"/>
      <c r="S19" s="1410" t="s">
        <v>49</v>
      </c>
      <c r="T19" s="1405"/>
      <c r="U19" s="1540"/>
      <c r="V19" s="1454"/>
      <c r="W19" s="1454"/>
      <c r="X19" s="1454"/>
      <c r="Y19" s="1454"/>
      <c r="Z19" s="1454"/>
      <c r="AA19" s="1454"/>
      <c r="AB19" s="1454"/>
    </row>
    <row r="20" spans="1:31" s="1283" customFormat="1" ht="220.5" x14ac:dyDescent="0.2">
      <c r="A20" s="1345">
        <v>39</v>
      </c>
      <c r="B20" s="1281">
        <v>2</v>
      </c>
      <c r="C20" s="1675" t="s">
        <v>929</v>
      </c>
      <c r="D20" s="483" t="s">
        <v>677</v>
      </c>
      <c r="E20" s="483" t="s">
        <v>686</v>
      </c>
      <c r="F20" s="483" t="s">
        <v>678</v>
      </c>
      <c r="G20" s="1673">
        <v>44470</v>
      </c>
      <c r="H20" s="1673">
        <v>44834</v>
      </c>
      <c r="I20" s="1674">
        <v>28800</v>
      </c>
      <c r="J20" s="949">
        <f>114*50*4+114*2*4*25</f>
        <v>45600</v>
      </c>
      <c r="K20" s="482" t="s">
        <v>17</v>
      </c>
      <c r="L20" s="483" t="s">
        <v>685</v>
      </c>
      <c r="M20" s="1282"/>
      <c r="N20" s="1282"/>
      <c r="O20" s="481" t="s">
        <v>49</v>
      </c>
      <c r="P20" s="481"/>
      <c r="R20" s="481"/>
      <c r="S20" s="481"/>
      <c r="T20" s="481" t="s">
        <v>49</v>
      </c>
      <c r="U20" s="488" t="s">
        <v>777</v>
      </c>
      <c r="V20" s="488" t="s">
        <v>928</v>
      </c>
      <c r="W20" s="1282" t="s">
        <v>49</v>
      </c>
      <c r="X20" s="1282" t="s">
        <v>49</v>
      </c>
      <c r="AA20" s="1282"/>
      <c r="AB20" s="488"/>
      <c r="AC20" s="1070" t="s">
        <v>556</v>
      </c>
      <c r="AD20" s="1070" t="s">
        <v>557</v>
      </c>
      <c r="AE20" s="1676"/>
    </row>
    <row r="21" spans="1:31" s="211" customFormat="1" ht="85.5" customHeight="1" x14ac:dyDescent="0.2">
      <c r="A21" s="994">
        <v>29</v>
      </c>
      <c r="B21" s="215">
        <v>5</v>
      </c>
      <c r="C21" s="468" t="s">
        <v>897</v>
      </c>
      <c r="D21" s="239" t="s">
        <v>822</v>
      </c>
      <c r="E21" s="239" t="s">
        <v>823</v>
      </c>
      <c r="F21" s="239" t="s">
        <v>821</v>
      </c>
      <c r="G21" s="424">
        <v>44470</v>
      </c>
      <c r="H21" s="424">
        <v>44603</v>
      </c>
      <c r="I21" s="1613">
        <v>28800</v>
      </c>
      <c r="J21" s="1101">
        <v>27000</v>
      </c>
      <c r="K21" s="209" t="s">
        <v>17</v>
      </c>
      <c r="L21" s="239" t="s">
        <v>824</v>
      </c>
      <c r="M21" s="220"/>
      <c r="N21" s="220"/>
      <c r="O21" s="214" t="s">
        <v>49</v>
      </c>
      <c r="P21" s="214"/>
      <c r="Q21" s="214"/>
      <c r="R21" s="214"/>
      <c r="S21" s="214"/>
      <c r="T21" s="361" t="s">
        <v>49</v>
      </c>
      <c r="U21" s="362">
        <v>44344</v>
      </c>
      <c r="W21" s="360"/>
      <c r="X21" s="360"/>
      <c r="Y21" s="360"/>
      <c r="Z21" s="360"/>
      <c r="AA21" s="360"/>
      <c r="AB21" s="360"/>
    </row>
    <row r="22" spans="1:31" s="211" customFormat="1" ht="85.5" customHeight="1" x14ac:dyDescent="0.2">
      <c r="A22" s="394">
        <v>30</v>
      </c>
      <c r="B22" s="215">
        <v>6</v>
      </c>
      <c r="C22" s="468" t="s">
        <v>847</v>
      </c>
      <c r="D22" s="239" t="s">
        <v>848</v>
      </c>
      <c r="E22" s="239" t="s">
        <v>849</v>
      </c>
      <c r="F22" s="239" t="s">
        <v>850</v>
      </c>
      <c r="G22" s="424">
        <v>44621</v>
      </c>
      <c r="H22" s="424">
        <v>44650</v>
      </c>
      <c r="I22" s="1613">
        <v>10800</v>
      </c>
      <c r="J22" s="1101">
        <v>22000</v>
      </c>
      <c r="K22" s="209" t="s">
        <v>17</v>
      </c>
      <c r="L22" s="239" t="s">
        <v>898</v>
      </c>
      <c r="M22" s="220"/>
      <c r="N22" s="220"/>
      <c r="O22" s="214" t="s">
        <v>49</v>
      </c>
      <c r="P22" s="214"/>
      <c r="Q22" s="214"/>
      <c r="R22" s="214"/>
      <c r="S22" s="214"/>
      <c r="T22" s="361" t="s">
        <v>49</v>
      </c>
      <c r="U22" s="362">
        <v>44344</v>
      </c>
      <c r="W22" s="360"/>
      <c r="X22" s="360"/>
      <c r="Y22" s="360"/>
      <c r="Z22" s="360"/>
      <c r="AA22" s="360"/>
      <c r="AB22" s="360"/>
    </row>
    <row r="23" spans="1:31" s="211" customFormat="1" ht="85.5" customHeight="1" x14ac:dyDescent="0.2">
      <c r="A23" s="994">
        <v>31</v>
      </c>
      <c r="B23" s="215">
        <v>7</v>
      </c>
      <c r="C23" s="468" t="s">
        <v>875</v>
      </c>
      <c r="D23" s="239" t="s">
        <v>873</v>
      </c>
      <c r="E23" s="239" t="s">
        <v>874</v>
      </c>
      <c r="F23" s="239" t="s">
        <v>872</v>
      </c>
      <c r="G23" s="424">
        <v>44679</v>
      </c>
      <c r="H23" s="424">
        <v>44694</v>
      </c>
      <c r="I23" s="1613">
        <v>16800</v>
      </c>
      <c r="J23" s="1101">
        <v>10000</v>
      </c>
      <c r="K23" s="209" t="s">
        <v>17</v>
      </c>
      <c r="L23" s="239" t="s">
        <v>876</v>
      </c>
      <c r="M23" s="209"/>
      <c r="N23" s="239"/>
      <c r="O23" s="214" t="s">
        <v>49</v>
      </c>
      <c r="P23" s="214"/>
      <c r="Q23" s="214"/>
      <c r="R23" s="214"/>
      <c r="S23" s="214"/>
      <c r="T23" s="361" t="s">
        <v>49</v>
      </c>
      <c r="U23" s="362"/>
      <c r="W23" s="360"/>
      <c r="X23" s="360"/>
      <c r="Y23" s="360"/>
      <c r="Z23" s="360"/>
      <c r="AA23" s="360"/>
      <c r="AB23" s="360"/>
    </row>
    <row r="24" spans="1:31" s="211" customFormat="1" ht="73.5" customHeight="1" x14ac:dyDescent="0.2">
      <c r="A24" s="394">
        <v>32</v>
      </c>
      <c r="B24" s="215">
        <v>9</v>
      </c>
      <c r="C24" s="431" t="s">
        <v>455</v>
      </c>
      <c r="D24" s="1033" t="s">
        <v>453</v>
      </c>
      <c r="E24" s="427" t="s">
        <v>454</v>
      </c>
      <c r="F24" s="427" t="s">
        <v>328</v>
      </c>
      <c r="G24" s="637">
        <v>44470</v>
      </c>
      <c r="H24" s="637">
        <v>44834</v>
      </c>
      <c r="I24" s="641">
        <v>180000</v>
      </c>
      <c r="J24" s="641"/>
      <c r="K24" s="640" t="s">
        <v>17</v>
      </c>
      <c r="L24" s="639" t="s">
        <v>54</v>
      </c>
      <c r="M24" s="214"/>
      <c r="N24" s="214"/>
      <c r="O24" s="214" t="s">
        <v>49</v>
      </c>
      <c r="P24" s="214"/>
      <c r="Q24" s="214"/>
      <c r="R24" s="214"/>
      <c r="S24" s="214"/>
      <c r="T24" s="361" t="s">
        <v>49</v>
      </c>
      <c r="U24" s="362"/>
      <c r="W24" s="360"/>
      <c r="X24" s="360"/>
      <c r="Y24" s="360"/>
      <c r="Z24" s="360"/>
      <c r="AA24" s="360"/>
      <c r="AB24" s="360"/>
    </row>
    <row r="25" spans="1:31" s="463" customFormat="1" ht="252" x14ac:dyDescent="0.2">
      <c r="A25" s="1346"/>
      <c r="B25" s="429"/>
      <c r="C25" s="269" t="s">
        <v>914</v>
      </c>
      <c r="D25" s="209" t="s">
        <v>738</v>
      </c>
      <c r="E25" s="239" t="s">
        <v>739</v>
      </c>
      <c r="F25" s="1307" t="s">
        <v>740</v>
      </c>
      <c r="G25" s="424">
        <v>44691</v>
      </c>
      <c r="H25" s="424">
        <v>44698</v>
      </c>
      <c r="I25" s="474"/>
      <c r="J25" s="1225">
        <v>18000</v>
      </c>
      <c r="K25" s="428" t="s">
        <v>17</v>
      </c>
      <c r="L25" s="239" t="s">
        <v>741</v>
      </c>
      <c r="M25" s="428"/>
      <c r="N25" s="239"/>
      <c r="O25" s="994" t="s">
        <v>49</v>
      </c>
      <c r="P25" s="994"/>
      <c r="R25" s="994"/>
      <c r="S25" s="994"/>
      <c r="T25" s="994" t="s">
        <v>49</v>
      </c>
      <c r="U25" s="994"/>
      <c r="V25" s="994" t="s">
        <v>49</v>
      </c>
      <c r="W25" s="1272"/>
      <c r="X25" s="356" t="s">
        <v>786</v>
      </c>
      <c r="Y25" s="428"/>
      <c r="Z25" s="428"/>
      <c r="AA25" s="428"/>
      <c r="AB25" s="356"/>
      <c r="AC25" s="482"/>
      <c r="AD25" s="1306"/>
    </row>
    <row r="26" spans="1:31" s="463" customFormat="1" ht="126" x14ac:dyDescent="0.2">
      <c r="A26" s="1346"/>
      <c r="B26" s="429"/>
      <c r="C26" s="269" t="s">
        <v>798</v>
      </c>
      <c r="D26" s="209" t="s">
        <v>799</v>
      </c>
      <c r="E26" s="239" t="s">
        <v>797</v>
      </c>
      <c r="F26" s="1307" t="s">
        <v>800</v>
      </c>
      <c r="G26" s="424">
        <v>44735</v>
      </c>
      <c r="H26" s="424">
        <v>44736</v>
      </c>
      <c r="I26" s="474"/>
      <c r="J26" s="1225">
        <v>18100</v>
      </c>
      <c r="K26" s="428" t="s">
        <v>17</v>
      </c>
      <c r="L26" s="239" t="s">
        <v>801</v>
      </c>
      <c r="M26" s="428"/>
      <c r="N26" s="239"/>
      <c r="O26" s="994"/>
      <c r="P26" s="994"/>
      <c r="Q26" s="994"/>
      <c r="R26" s="994"/>
      <c r="S26" s="994"/>
      <c r="T26" s="994"/>
      <c r="U26" s="994"/>
      <c r="V26" s="994" t="s">
        <v>49</v>
      </c>
      <c r="W26" s="1272"/>
      <c r="X26" s="1226">
        <v>44550</v>
      </c>
      <c r="Y26" s="428"/>
      <c r="Z26" s="428"/>
      <c r="AA26" s="428"/>
      <c r="AB26" s="356"/>
      <c r="AC26" s="482"/>
      <c r="AD26" s="1306"/>
    </row>
    <row r="27" spans="1:31" s="463" customFormat="1" ht="135" x14ac:dyDescent="0.2">
      <c r="A27" s="1346"/>
      <c r="B27" s="429"/>
      <c r="C27" s="269" t="s">
        <v>820</v>
      </c>
      <c r="D27" s="209" t="s">
        <v>839</v>
      </c>
      <c r="E27" s="239" t="s">
        <v>840</v>
      </c>
      <c r="F27" s="1307" t="s">
        <v>841</v>
      </c>
      <c r="G27" s="424">
        <v>44630</v>
      </c>
      <c r="H27" s="424">
        <v>44631</v>
      </c>
      <c r="I27" s="1614"/>
      <c r="J27" s="1101">
        <v>18000</v>
      </c>
      <c r="K27" s="209" t="s">
        <v>17</v>
      </c>
      <c r="L27" s="239" t="s">
        <v>819</v>
      </c>
      <c r="M27" s="209"/>
      <c r="N27" s="239"/>
      <c r="O27" s="994"/>
      <c r="P27" s="994"/>
      <c r="Q27" s="994"/>
      <c r="R27" s="994"/>
      <c r="S27" s="994"/>
      <c r="T27" s="994"/>
      <c r="U27" s="1677"/>
      <c r="V27" s="956"/>
      <c r="W27" s="1678"/>
      <c r="X27" s="1679"/>
      <c r="Y27" s="428"/>
      <c r="Z27" s="428"/>
      <c r="AA27" s="428"/>
      <c r="AB27" s="356"/>
      <c r="AC27" s="1590"/>
      <c r="AD27" s="1632"/>
    </row>
    <row r="28" spans="1:31" s="463" customFormat="1" ht="220.5" x14ac:dyDescent="0.2">
      <c r="A28" s="1346"/>
      <c r="B28" s="429"/>
      <c r="C28" s="269" t="s">
        <v>856</v>
      </c>
      <c r="D28" s="209" t="s">
        <v>859</v>
      </c>
      <c r="E28" s="239" t="s">
        <v>860</v>
      </c>
      <c r="F28" s="1307" t="s">
        <v>857</v>
      </c>
      <c r="G28" s="424">
        <v>44586</v>
      </c>
      <c r="H28" s="424">
        <v>44587</v>
      </c>
      <c r="I28" s="1614"/>
      <c r="J28" s="1101">
        <v>23200</v>
      </c>
      <c r="K28" s="209" t="s">
        <v>17</v>
      </c>
      <c r="L28" s="239" t="s">
        <v>858</v>
      </c>
      <c r="M28" s="209"/>
      <c r="N28" s="239"/>
      <c r="O28" s="994"/>
      <c r="P28" s="994"/>
      <c r="Q28" s="994"/>
      <c r="R28" s="994"/>
      <c r="S28" s="994"/>
      <c r="T28" s="994"/>
      <c r="U28" s="994"/>
      <c r="V28" s="994"/>
      <c r="W28" s="1272"/>
      <c r="X28" s="1226"/>
      <c r="Y28" s="428"/>
      <c r="Z28" s="428"/>
      <c r="AA28" s="428"/>
      <c r="AB28" s="356"/>
      <c r="AC28" s="1590"/>
      <c r="AD28" s="1632"/>
    </row>
    <row r="29" spans="1:31" s="211" customFormat="1" ht="73.5" customHeight="1" x14ac:dyDescent="0.2">
      <c r="A29" s="994">
        <v>33</v>
      </c>
      <c r="B29" s="215">
        <v>10</v>
      </c>
      <c r="C29" s="269" t="s">
        <v>887</v>
      </c>
      <c r="D29" s="209" t="s">
        <v>884</v>
      </c>
      <c r="E29" s="239" t="s">
        <v>885</v>
      </c>
      <c r="F29" s="239" t="s">
        <v>886</v>
      </c>
      <c r="G29" s="424">
        <v>44728</v>
      </c>
      <c r="H29" s="424">
        <v>44729</v>
      </c>
      <c r="I29" s="1614">
        <f>36000+9000</f>
        <v>45000</v>
      </c>
      <c r="J29" s="1101">
        <v>14200</v>
      </c>
      <c r="K29" s="209" t="s">
        <v>17</v>
      </c>
      <c r="L29" s="209" t="s">
        <v>888</v>
      </c>
      <c r="M29" s="214"/>
      <c r="N29" s="214"/>
      <c r="O29" s="214" t="s">
        <v>49</v>
      </c>
      <c r="P29" s="214"/>
      <c r="Q29" s="214"/>
      <c r="R29" s="214"/>
      <c r="S29" s="214"/>
      <c r="T29" s="361" t="s">
        <v>49</v>
      </c>
      <c r="U29" s="362"/>
      <c r="V29" s="360"/>
      <c r="W29" s="360"/>
      <c r="X29" s="360"/>
      <c r="Y29" s="360"/>
      <c r="Z29" s="360"/>
      <c r="AA29" s="360"/>
      <c r="AB29" s="360"/>
    </row>
    <row r="30" spans="1:31" s="211" customFormat="1" ht="174" customHeight="1" x14ac:dyDescent="0.2">
      <c r="A30" s="394">
        <v>34</v>
      </c>
      <c r="B30" s="215">
        <v>15</v>
      </c>
      <c r="C30" s="275" t="s">
        <v>219</v>
      </c>
      <c r="D30" s="214" t="s">
        <v>220</v>
      </c>
      <c r="E30" s="214" t="s">
        <v>477</v>
      </c>
      <c r="F30" s="214" t="s">
        <v>221</v>
      </c>
      <c r="G30" s="432">
        <v>44682</v>
      </c>
      <c r="H30" s="432">
        <v>44682</v>
      </c>
      <c r="I30" s="474">
        <v>40000</v>
      </c>
      <c r="J30" s="474"/>
      <c r="K30" s="428" t="s">
        <v>17</v>
      </c>
      <c r="L30" s="239" t="s">
        <v>214</v>
      </c>
      <c r="M30" s="364"/>
      <c r="N30" s="364"/>
      <c r="O30" s="364" t="s">
        <v>49</v>
      </c>
      <c r="P30" s="214"/>
      <c r="Q30" s="364"/>
      <c r="R30" s="364"/>
      <c r="S30" s="364"/>
      <c r="T30" s="364" t="s">
        <v>49</v>
      </c>
      <c r="U30" s="362"/>
      <c r="V30" s="360"/>
      <c r="W30" s="360"/>
      <c r="X30" s="360"/>
      <c r="Y30" s="360"/>
      <c r="Z30" s="360"/>
      <c r="AA30" s="360"/>
      <c r="AB30" s="360"/>
    </row>
    <row r="31" spans="1:31" s="211" customFormat="1" ht="236.25" x14ac:dyDescent="0.2">
      <c r="A31" s="394" t="s">
        <v>688</v>
      </c>
      <c r="B31" s="215"/>
      <c r="C31" s="240" t="s">
        <v>899</v>
      </c>
      <c r="D31" s="1562" t="s">
        <v>843</v>
      </c>
      <c r="E31" s="1563" t="s">
        <v>844</v>
      </c>
      <c r="F31" s="633" t="s">
        <v>845</v>
      </c>
      <c r="G31" s="1564">
        <v>44581</v>
      </c>
      <c r="H31" s="1564">
        <v>44582</v>
      </c>
      <c r="I31" s="1615"/>
      <c r="J31" s="1102">
        <v>10000</v>
      </c>
      <c r="K31" s="1565" t="s">
        <v>17</v>
      </c>
      <c r="L31" s="1032" t="s">
        <v>871</v>
      </c>
      <c r="M31" s="364"/>
      <c r="N31" s="364"/>
      <c r="O31" s="364"/>
      <c r="P31" s="214"/>
      <c r="Q31" s="364"/>
      <c r="R31" s="364"/>
      <c r="S31" s="364"/>
      <c r="T31" s="673"/>
      <c r="U31" s="1217"/>
      <c r="W31" s="1218"/>
      <c r="X31" s="1218"/>
      <c r="Y31" s="1218"/>
      <c r="Z31" s="1218"/>
      <c r="AA31" s="1218"/>
      <c r="AB31" s="1218"/>
    </row>
    <row r="32" spans="1:31" ht="21.75" customHeight="1" x14ac:dyDescent="0.25">
      <c r="B32" s="290"/>
      <c r="C32" s="2888" t="s">
        <v>314</v>
      </c>
      <c r="D32" s="2888"/>
      <c r="E32" s="2888"/>
      <c r="F32" s="2888"/>
      <c r="G32" s="2888"/>
      <c r="H32" s="2888"/>
      <c r="I32" s="802"/>
      <c r="J32" s="802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</row>
    <row r="33" spans="2:20" ht="14.25" customHeight="1" x14ac:dyDescent="0.25">
      <c r="B33" s="290"/>
      <c r="C33" s="259"/>
      <c r="D33" s="1038"/>
      <c r="E33" s="259"/>
      <c r="F33" s="259"/>
      <c r="G33" s="259"/>
      <c r="H33" s="259"/>
    </row>
    <row r="34" spans="2:20" ht="14.25" customHeight="1" x14ac:dyDescent="0.25">
      <c r="B34" s="290"/>
      <c r="C34" s="315"/>
      <c r="D34" s="2922" t="s">
        <v>17</v>
      </c>
      <c r="E34" s="2922"/>
      <c r="F34" s="1691" t="s">
        <v>38</v>
      </c>
      <c r="G34" s="2923" t="s">
        <v>35</v>
      </c>
      <c r="H34" s="2923"/>
      <c r="I34" s="1220" t="s">
        <v>688</v>
      </c>
      <c r="J34" s="1219"/>
    </row>
    <row r="35" spans="2:20" ht="14.25" customHeight="1" x14ac:dyDescent="0.3">
      <c r="B35" s="290"/>
      <c r="C35" s="187"/>
      <c r="D35" s="1035" t="s">
        <v>114</v>
      </c>
      <c r="E35" s="426" t="s">
        <v>41</v>
      </c>
      <c r="F35" s="426" t="s">
        <v>114</v>
      </c>
      <c r="G35" s="426" t="s">
        <v>114</v>
      </c>
      <c r="H35" s="426" t="s">
        <v>41</v>
      </c>
      <c r="J35" s="1219"/>
    </row>
    <row r="36" spans="2:20" x14ac:dyDescent="0.25">
      <c r="B36" s="290"/>
      <c r="C36" s="435" t="s">
        <v>116</v>
      </c>
      <c r="D36" s="1292">
        <v>1</v>
      </c>
      <c r="E36" s="788">
        <v>50000</v>
      </c>
      <c r="F36" s="436">
        <v>1</v>
      </c>
      <c r="G36" s="436">
        <v>2</v>
      </c>
      <c r="H36" s="437">
        <f>+E36</f>
        <v>50000</v>
      </c>
      <c r="I36" s="1219"/>
      <c r="J36" s="1219"/>
    </row>
    <row r="37" spans="2:20" ht="14.25" customHeight="1" x14ac:dyDescent="0.25">
      <c r="B37" s="290"/>
      <c r="C37" s="438" t="s">
        <v>46</v>
      </c>
      <c r="D37" s="1293">
        <v>4</v>
      </c>
      <c r="E37" s="789">
        <f>+I8+I9+I10+I11+I12</f>
        <v>187800</v>
      </c>
      <c r="F37" s="436">
        <v>0</v>
      </c>
      <c r="G37" s="436">
        <v>4</v>
      </c>
      <c r="H37" s="437">
        <f>+E37</f>
        <v>187800</v>
      </c>
      <c r="I37" s="1219"/>
      <c r="J37" s="1219"/>
    </row>
    <row r="38" spans="2:20" ht="14.25" customHeight="1" x14ac:dyDescent="0.25">
      <c r="B38" s="290"/>
      <c r="C38" s="438" t="s">
        <v>77</v>
      </c>
      <c r="D38" s="1293">
        <v>6</v>
      </c>
      <c r="E38" s="789">
        <f>+I13+I14+I15+I16+I17+I19</f>
        <v>114000</v>
      </c>
      <c r="F38" s="436">
        <v>1</v>
      </c>
      <c r="G38" s="436">
        <v>7</v>
      </c>
      <c r="H38" s="437">
        <f>+E38</f>
        <v>114000</v>
      </c>
      <c r="I38" s="1219"/>
      <c r="J38" s="1219"/>
    </row>
    <row r="39" spans="2:20" ht="14.25" customHeight="1" x14ac:dyDescent="0.25">
      <c r="B39" s="290"/>
      <c r="C39" s="438" t="s">
        <v>45</v>
      </c>
      <c r="D39" s="1293">
        <v>7</v>
      </c>
      <c r="E39" s="789">
        <f>+I20+I21+I22+I23+I24+I29+I30</f>
        <v>350200</v>
      </c>
      <c r="F39" s="436">
        <v>0</v>
      </c>
      <c r="G39" s="436">
        <v>7</v>
      </c>
      <c r="H39" s="437">
        <f>+E39</f>
        <v>350200</v>
      </c>
      <c r="I39" s="1219"/>
      <c r="J39" s="1219"/>
    </row>
    <row r="40" spans="2:20" ht="14.25" customHeight="1" x14ac:dyDescent="0.25">
      <c r="B40" s="290"/>
      <c r="C40" s="264" t="s">
        <v>35</v>
      </c>
      <c r="D40" s="1294">
        <f>SUM(D36:D39)</f>
        <v>18</v>
      </c>
      <c r="E40" s="789">
        <f>SUM(E36:E39)</f>
        <v>702000</v>
      </c>
      <c r="F40" s="438">
        <f>SUM(F36:F39)</f>
        <v>2</v>
      </c>
      <c r="G40" s="438">
        <f>SUM(G36:G39)</f>
        <v>20</v>
      </c>
      <c r="H40" s="789">
        <f>SUM(H36:H39)</f>
        <v>702000</v>
      </c>
      <c r="I40" s="1219"/>
      <c r="J40" s="1219"/>
    </row>
    <row r="41" spans="2:20" ht="11.25" customHeight="1" x14ac:dyDescent="0.25">
      <c r="C41" s="315"/>
      <c r="D41" s="1295"/>
      <c r="E41" s="440"/>
      <c r="F41" s="441"/>
      <c r="G41" s="441"/>
      <c r="H41" s="439"/>
    </row>
    <row r="42" spans="2:20" ht="16.5" customHeight="1" x14ac:dyDescent="0.25">
      <c r="C42" s="315"/>
      <c r="D42" s="1295" t="s">
        <v>329</v>
      </c>
      <c r="E42" s="440"/>
      <c r="F42" s="441"/>
      <c r="G42" s="441"/>
      <c r="H42" s="439"/>
    </row>
    <row r="43" spans="2:20" ht="14.25" customHeight="1" x14ac:dyDescent="0.25">
      <c r="C43" s="290"/>
      <c r="D43" s="2924" t="s">
        <v>17</v>
      </c>
      <c r="E43" s="2924"/>
      <c r="F43" s="2925" t="s">
        <v>35</v>
      </c>
      <c r="G43" s="2925"/>
      <c r="H43" s="442"/>
      <c r="M43" s="16"/>
      <c r="N43" s="16"/>
      <c r="O43" s="16"/>
      <c r="P43" s="16"/>
      <c r="Q43" s="16"/>
      <c r="R43" s="16"/>
      <c r="S43" s="16"/>
      <c r="T43" s="16"/>
    </row>
    <row r="44" spans="2:20" ht="14.25" customHeight="1" x14ac:dyDescent="0.25">
      <c r="C44" s="290"/>
      <c r="D44" s="1296" t="s">
        <v>114</v>
      </c>
      <c r="E44" s="443" t="s">
        <v>41</v>
      </c>
      <c r="F44" s="443" t="s">
        <v>114</v>
      </c>
      <c r="G44" s="443" t="s">
        <v>41</v>
      </c>
      <c r="H44" s="442"/>
      <c r="M44" s="16"/>
      <c r="N44" s="16"/>
      <c r="O44" s="16"/>
      <c r="P44" s="16"/>
      <c r="Q44" s="16"/>
      <c r="R44" s="16"/>
      <c r="S44" s="16"/>
      <c r="T44" s="16"/>
    </row>
    <row r="45" spans="2:20" ht="14.25" customHeight="1" x14ac:dyDescent="0.2">
      <c r="C45" s="444" t="s">
        <v>46</v>
      </c>
      <c r="D45" s="1294">
        <f>+[4]ปรับปรุงห้อง!D10</f>
        <v>2</v>
      </c>
      <c r="E45" s="445">
        <f>+[4]ปรับปรุงห้อง!E10</f>
        <v>30000000</v>
      </c>
      <c r="F45" s="1685">
        <f>+D45</f>
        <v>2</v>
      </c>
      <c r="G45" s="446">
        <f>+E45</f>
        <v>30000000</v>
      </c>
      <c r="H45" s="442"/>
      <c r="M45" s="16"/>
      <c r="N45" s="16"/>
      <c r="O45" s="16"/>
      <c r="P45" s="16"/>
      <c r="Q45" s="16"/>
      <c r="R45" s="16"/>
      <c r="S45" s="16"/>
      <c r="T45" s="16"/>
    </row>
    <row r="46" spans="2:20" ht="9" customHeight="1" x14ac:dyDescent="0.25">
      <c r="C46" s="315"/>
      <c r="D46" s="1295"/>
      <c r="E46" s="439"/>
      <c r="F46" s="441"/>
      <c r="G46" s="441"/>
      <c r="H46" s="439"/>
    </row>
    <row r="47" spans="2:20" x14ac:dyDescent="0.25">
      <c r="C47" s="315"/>
      <c r="D47" s="1295" t="s">
        <v>330</v>
      </c>
      <c r="E47" s="439"/>
      <c r="F47" s="441"/>
      <c r="G47" s="441"/>
      <c r="H47" s="439"/>
    </row>
    <row r="48" spans="2:20" ht="14.25" customHeight="1" x14ac:dyDescent="0.25">
      <c r="D48" s="2924" t="s">
        <v>17</v>
      </c>
      <c r="E48" s="2924"/>
      <c r="F48" s="2925" t="s">
        <v>35</v>
      </c>
      <c r="G48" s="2925"/>
    </row>
    <row r="49" spans="1:21" x14ac:dyDescent="0.25">
      <c r="D49" s="1296" t="s">
        <v>114</v>
      </c>
      <c r="E49" s="443" t="s">
        <v>41</v>
      </c>
      <c r="F49" s="443" t="s">
        <v>114</v>
      </c>
      <c r="G49" s="443" t="s">
        <v>41</v>
      </c>
    </row>
    <row r="50" spans="1:21" ht="12.75" customHeight="1" x14ac:dyDescent="0.25">
      <c r="C50" s="447" t="s">
        <v>45</v>
      </c>
      <c r="D50" s="1297">
        <f>+[4]พัฒนาบุคคล!D21</f>
        <v>3</v>
      </c>
      <c r="E50" s="448">
        <f>+[4]พัฒนาบุคคล!E21</f>
        <v>2750000</v>
      </c>
      <c r="F50" s="447">
        <f>+D50</f>
        <v>3</v>
      </c>
      <c r="G50" s="449">
        <f>+E50</f>
        <v>2750000</v>
      </c>
    </row>
    <row r="51" spans="1:21" ht="15.75" customHeight="1" x14ac:dyDescent="0.3">
      <c r="G51" s="290"/>
      <c r="H51" s="290"/>
      <c r="I51" s="290"/>
      <c r="J51" s="290"/>
      <c r="S51" s="450"/>
      <c r="T51" s="450"/>
      <c r="U51" s="290"/>
    </row>
    <row r="52" spans="1:21" ht="15.75" customHeight="1" x14ac:dyDescent="0.3">
      <c r="A52" s="406"/>
      <c r="B52" s="290"/>
      <c r="D52" s="1035" t="s">
        <v>114</v>
      </c>
      <c r="E52" s="444" t="s">
        <v>41</v>
      </c>
      <c r="G52" s="290"/>
      <c r="H52" s="290"/>
      <c r="I52" s="290"/>
      <c r="J52" s="290"/>
      <c r="S52" s="450"/>
      <c r="T52" s="450"/>
      <c r="U52" s="290"/>
    </row>
    <row r="53" spans="1:21" ht="18.75" customHeight="1" x14ac:dyDescent="0.3">
      <c r="A53" s="406"/>
      <c r="B53" s="290"/>
      <c r="C53" s="447" t="s">
        <v>331</v>
      </c>
      <c r="D53" s="1298">
        <f>+G40+F45+F50</f>
        <v>25</v>
      </c>
      <c r="E53" s="787">
        <f>+H40+G45+G50</f>
        <v>33452000</v>
      </c>
      <c r="G53" s="290"/>
      <c r="H53" s="290"/>
      <c r="I53" s="290"/>
      <c r="J53" s="290"/>
      <c r="S53" s="450"/>
      <c r="T53" s="450"/>
      <c r="U53" s="290"/>
    </row>
    <row r="54" spans="1:21" ht="15.75" customHeight="1" x14ac:dyDescent="0.3">
      <c r="A54" s="406"/>
      <c r="B54" s="290"/>
      <c r="C54" s="290"/>
      <c r="D54" s="1037"/>
      <c r="E54" s="290"/>
      <c r="F54" s="290"/>
      <c r="G54" s="290"/>
      <c r="L54" s="450"/>
      <c r="M54" s="450"/>
      <c r="O54" s="450"/>
      <c r="P54" s="450"/>
      <c r="Q54" s="450"/>
      <c r="R54" s="450"/>
      <c r="S54" s="450"/>
      <c r="T54" s="450"/>
      <c r="U54" s="290"/>
    </row>
    <row r="55" spans="1:21" ht="15.75" customHeight="1" x14ac:dyDescent="0.3">
      <c r="G55" s="290"/>
      <c r="H55" s="450" t="s">
        <v>332</v>
      </c>
      <c r="I55" s="450"/>
      <c r="J55" s="450"/>
      <c r="K55" s="450"/>
      <c r="L55" s="414"/>
      <c r="O55" s="450"/>
      <c r="P55" s="450"/>
      <c r="Q55" s="450"/>
      <c r="R55" s="450"/>
      <c r="S55" s="450"/>
      <c r="T55" s="450"/>
      <c r="U55" s="290"/>
    </row>
    <row r="56" spans="1:21" ht="15.75" customHeight="1" x14ac:dyDescent="0.3">
      <c r="G56" s="290"/>
      <c r="H56" s="450" t="s">
        <v>333</v>
      </c>
      <c r="I56" s="450"/>
      <c r="J56" s="450"/>
      <c r="K56" s="450"/>
      <c r="L56" s="414"/>
      <c r="N56" s="450"/>
      <c r="O56" s="450"/>
      <c r="P56" s="450"/>
      <c r="Q56" s="450"/>
      <c r="R56" s="450"/>
      <c r="S56" s="450"/>
      <c r="T56" s="450"/>
      <c r="U56" s="290"/>
    </row>
    <row r="57" spans="1:21" ht="15.75" customHeight="1" x14ac:dyDescent="0.3">
      <c r="G57" s="290"/>
      <c r="K57" s="414"/>
      <c r="L57" s="450"/>
      <c r="M57" s="450"/>
      <c r="O57" s="450"/>
      <c r="P57" s="450"/>
      <c r="Q57" s="450"/>
      <c r="R57" s="450"/>
      <c r="S57" s="450"/>
      <c r="T57" s="450"/>
      <c r="U57" s="290"/>
    </row>
    <row r="58" spans="1:21" ht="15.75" customHeight="1" x14ac:dyDescent="0.3">
      <c r="G58" s="290"/>
      <c r="H58" s="2926" t="s">
        <v>464</v>
      </c>
      <c r="I58" s="2926"/>
      <c r="J58" s="2926"/>
      <c r="K58" s="2926"/>
      <c r="L58" s="450"/>
      <c r="M58" s="450"/>
      <c r="O58" s="450"/>
      <c r="P58" s="450"/>
      <c r="Q58" s="450"/>
      <c r="R58" s="450"/>
      <c r="S58" s="450"/>
      <c r="T58" s="450"/>
      <c r="U58" s="290"/>
    </row>
    <row r="59" spans="1:21" ht="15.75" customHeight="1" x14ac:dyDescent="0.3">
      <c r="G59" s="290"/>
      <c r="H59" s="450" t="s">
        <v>334</v>
      </c>
      <c r="I59" s="290"/>
      <c r="J59" s="290"/>
      <c r="K59" s="414"/>
      <c r="L59" s="290"/>
      <c r="M59" s="450"/>
      <c r="N59" s="450"/>
      <c r="O59" s="450"/>
      <c r="P59" s="450"/>
      <c r="Q59" s="450"/>
      <c r="R59" s="450"/>
      <c r="S59" s="450"/>
      <c r="T59" s="450"/>
      <c r="U59" s="290"/>
    </row>
    <row r="60" spans="1:21" ht="15.75" customHeight="1" x14ac:dyDescent="0.3">
      <c r="G60" s="290"/>
      <c r="H60" s="290"/>
      <c r="I60" s="290"/>
      <c r="J60" s="290"/>
      <c r="K60" s="290"/>
      <c r="L60" s="290"/>
      <c r="M60" s="450"/>
      <c r="N60" s="450"/>
      <c r="O60" s="450"/>
      <c r="P60" s="450"/>
      <c r="Q60" s="450"/>
      <c r="R60" s="450"/>
      <c r="S60" s="450"/>
      <c r="T60" s="450"/>
      <c r="U60" s="290"/>
    </row>
    <row r="61" spans="1:21" x14ac:dyDescent="0.25">
      <c r="C61" s="1686" t="s">
        <v>188</v>
      </c>
      <c r="D61" s="1299"/>
      <c r="E61" s="402"/>
      <c r="F61" s="451"/>
    </row>
    <row r="62" spans="1:21" x14ac:dyDescent="0.25">
      <c r="C62" s="1686" t="s">
        <v>189</v>
      </c>
      <c r="D62" s="1299"/>
      <c r="E62" s="402"/>
      <c r="F62" s="451"/>
    </row>
    <row r="63" spans="1:21" x14ac:dyDescent="0.25">
      <c r="C63" s="2927" t="s">
        <v>190</v>
      </c>
      <c r="D63" s="2927"/>
      <c r="E63" s="2927"/>
      <c r="F63" s="2927"/>
    </row>
    <row r="64" spans="1:21" x14ac:dyDescent="0.25">
      <c r="C64" s="370" t="s">
        <v>226</v>
      </c>
      <c r="D64" s="1299"/>
      <c r="E64" s="402"/>
      <c r="F64" s="451"/>
    </row>
    <row r="65" spans="1:20" x14ac:dyDescent="0.25">
      <c r="C65" s="451" t="s">
        <v>227</v>
      </c>
      <c r="D65" s="1300"/>
      <c r="E65" s="402"/>
      <c r="F65" s="451"/>
    </row>
    <row r="66" spans="1:20" x14ac:dyDescent="0.25">
      <c r="I66" s="563">
        <f>SUM(I70:I88)</f>
        <v>2750000</v>
      </c>
      <c r="J66" s="563"/>
    </row>
    <row r="67" spans="1:20" s="211" customFormat="1" ht="24.75" customHeight="1" x14ac:dyDescent="0.2">
      <c r="A67" s="375"/>
      <c r="B67" s="2889" t="s">
        <v>335</v>
      </c>
      <c r="C67" s="2892" t="s">
        <v>20</v>
      </c>
      <c r="D67" s="2912" t="s">
        <v>0</v>
      </c>
      <c r="E67" s="2892" t="s">
        <v>12</v>
      </c>
      <c r="F67" s="2892" t="s">
        <v>14</v>
      </c>
      <c r="G67" s="2897" t="s">
        <v>21</v>
      </c>
      <c r="H67" s="2898"/>
      <c r="I67" s="2934" t="s">
        <v>316</v>
      </c>
      <c r="J67" s="1687"/>
      <c r="K67" s="2902" t="s">
        <v>15</v>
      </c>
      <c r="L67" s="2892" t="s">
        <v>22</v>
      </c>
      <c r="M67" s="2885" t="s">
        <v>23</v>
      </c>
      <c r="N67" s="2886"/>
      <c r="O67" s="2886"/>
      <c r="P67" s="2887"/>
      <c r="Q67" s="2885" t="s">
        <v>7</v>
      </c>
      <c r="R67" s="2886"/>
      <c r="S67" s="2886"/>
      <c r="T67" s="2887"/>
    </row>
    <row r="68" spans="1:20" s="211" customFormat="1" ht="31.5" customHeight="1" x14ac:dyDescent="0.2">
      <c r="A68" s="375"/>
      <c r="B68" s="2890"/>
      <c r="C68" s="2893"/>
      <c r="D68" s="2913"/>
      <c r="E68" s="2893"/>
      <c r="F68" s="2893"/>
      <c r="G68" s="452"/>
      <c r="H68" s="453"/>
      <c r="I68" s="2935"/>
      <c r="J68" s="1688"/>
      <c r="K68" s="2903"/>
      <c r="L68" s="2893"/>
      <c r="M68" s="454" t="s">
        <v>1</v>
      </c>
      <c r="N68" s="454" t="s">
        <v>2</v>
      </c>
      <c r="O68" s="454" t="s">
        <v>3</v>
      </c>
      <c r="P68" s="454" t="s">
        <v>4</v>
      </c>
      <c r="Q68" s="454" t="s">
        <v>336</v>
      </c>
      <c r="R68" s="454" t="s">
        <v>337</v>
      </c>
      <c r="S68" s="454" t="s">
        <v>338</v>
      </c>
      <c r="T68" s="454" t="s">
        <v>339</v>
      </c>
    </row>
    <row r="69" spans="1:20" s="211" customFormat="1" ht="74.25" customHeight="1" x14ac:dyDescent="0.2">
      <c r="A69" s="375"/>
      <c r="B69" s="2891"/>
      <c r="C69" s="2894"/>
      <c r="D69" s="2914"/>
      <c r="E69" s="2894"/>
      <c r="F69" s="2894"/>
      <c r="G69" s="455" t="s">
        <v>130</v>
      </c>
      <c r="H69" s="456" t="s">
        <v>131</v>
      </c>
      <c r="I69" s="2901"/>
      <c r="J69" s="1689"/>
      <c r="K69" s="2904"/>
      <c r="L69" s="2894"/>
      <c r="M69" s="454" t="s">
        <v>317</v>
      </c>
      <c r="N69" s="454" t="s">
        <v>9</v>
      </c>
      <c r="O69" s="454" t="s">
        <v>180</v>
      </c>
      <c r="P69" s="454" t="s">
        <v>181</v>
      </c>
      <c r="Q69" s="454" t="s">
        <v>8</v>
      </c>
      <c r="R69" s="454" t="s">
        <v>9</v>
      </c>
      <c r="S69" s="454" t="s">
        <v>10</v>
      </c>
      <c r="T69" s="454" t="s">
        <v>11</v>
      </c>
    </row>
    <row r="70" spans="1:20" s="211" customFormat="1" ht="69.75" customHeight="1" x14ac:dyDescent="0.2">
      <c r="A70" s="375">
        <v>1</v>
      </c>
      <c r="B70" s="212">
        <v>16</v>
      </c>
      <c r="C70" s="427" t="s">
        <v>318</v>
      </c>
      <c r="D70" s="1033" t="s">
        <v>73</v>
      </c>
      <c r="E70" s="395" t="s">
        <v>74</v>
      </c>
      <c r="F70" s="395" t="s">
        <v>75</v>
      </c>
      <c r="G70" s="457">
        <v>44470</v>
      </c>
      <c r="H70" s="457">
        <v>44834</v>
      </c>
      <c r="I70" s="359">
        <v>1100000</v>
      </c>
      <c r="J70" s="359"/>
      <c r="K70" s="217" t="s">
        <v>17</v>
      </c>
      <c r="L70" s="361" t="s">
        <v>54</v>
      </c>
      <c r="M70" s="364"/>
      <c r="N70" s="364"/>
      <c r="O70" s="364" t="s">
        <v>49</v>
      </c>
      <c r="P70" s="214"/>
      <c r="Q70" s="364"/>
      <c r="R70" s="364"/>
      <c r="S70" s="364"/>
      <c r="T70" s="364" t="s">
        <v>49</v>
      </c>
    </row>
    <row r="71" spans="1:20" s="211" customFormat="1" ht="42.75" customHeight="1" x14ac:dyDescent="0.2">
      <c r="A71" s="375">
        <v>2</v>
      </c>
      <c r="B71" s="212">
        <v>17</v>
      </c>
      <c r="C71" s="426" t="s">
        <v>55</v>
      </c>
      <c r="D71" s="1033" t="s">
        <v>56</v>
      </c>
      <c r="E71" s="395"/>
      <c r="F71" s="395"/>
      <c r="G71" s="457"/>
      <c r="H71" s="457"/>
      <c r="I71" s="413">
        <v>1500000</v>
      </c>
      <c r="J71" s="413"/>
      <c r="K71" s="217" t="s">
        <v>17</v>
      </c>
      <c r="L71" s="361" t="s">
        <v>54</v>
      </c>
      <c r="M71" s="364"/>
      <c r="N71" s="364"/>
      <c r="O71" s="364" t="s">
        <v>49</v>
      </c>
      <c r="P71" s="214"/>
      <c r="Q71" s="364"/>
      <c r="R71" s="364"/>
      <c r="S71" s="364"/>
      <c r="T71" s="364" t="s">
        <v>49</v>
      </c>
    </row>
    <row r="72" spans="1:20" s="211" customFormat="1" ht="15" customHeight="1" x14ac:dyDescent="0.2">
      <c r="A72" s="375"/>
      <c r="B72" s="215"/>
      <c r="C72" s="427" t="s">
        <v>57</v>
      </c>
      <c r="D72" s="1034"/>
      <c r="E72" s="425" t="s">
        <v>58</v>
      </c>
      <c r="F72" s="427"/>
      <c r="G72" s="457"/>
      <c r="H72" s="457"/>
      <c r="I72" s="361"/>
      <c r="J72" s="361"/>
      <c r="K72" s="217"/>
      <c r="L72" s="361"/>
      <c r="M72" s="364"/>
      <c r="N72" s="364"/>
      <c r="O72" s="364"/>
      <c r="P72" s="214"/>
      <c r="Q72" s="364"/>
      <c r="R72" s="364"/>
      <c r="S72" s="364"/>
      <c r="T72" s="364"/>
    </row>
    <row r="73" spans="1:20" s="211" customFormat="1" ht="15" customHeight="1" x14ac:dyDescent="0.2">
      <c r="A73" s="375"/>
      <c r="B73" s="215"/>
      <c r="C73" s="427" t="s">
        <v>59</v>
      </c>
      <c r="D73" s="1034"/>
      <c r="E73" s="425" t="s">
        <v>58</v>
      </c>
      <c r="F73" s="427"/>
      <c r="G73" s="457"/>
      <c r="H73" s="457"/>
      <c r="I73" s="361"/>
      <c r="J73" s="361"/>
      <c r="K73" s="217"/>
      <c r="L73" s="361"/>
      <c r="M73" s="364"/>
      <c r="N73" s="364"/>
      <c r="O73" s="364"/>
      <c r="P73" s="214"/>
      <c r="Q73" s="364"/>
      <c r="R73" s="364"/>
      <c r="S73" s="364"/>
      <c r="T73" s="364"/>
    </row>
    <row r="74" spans="1:20" s="211" customFormat="1" ht="15" customHeight="1" x14ac:dyDescent="0.2">
      <c r="A74" s="375"/>
      <c r="B74" s="215"/>
      <c r="C74" s="427" t="s">
        <v>60</v>
      </c>
      <c r="D74" s="1034"/>
      <c r="E74" s="425" t="s">
        <v>61</v>
      </c>
      <c r="F74" s="427"/>
      <c r="G74" s="457"/>
      <c r="H74" s="457"/>
      <c r="I74" s="361"/>
      <c r="J74" s="361"/>
      <c r="K74" s="217"/>
      <c r="L74" s="361"/>
      <c r="M74" s="364"/>
      <c r="N74" s="364"/>
      <c r="O74" s="364"/>
      <c r="P74" s="214"/>
      <c r="Q74" s="364"/>
      <c r="R74" s="364"/>
      <c r="S74" s="364"/>
      <c r="T74" s="364"/>
    </row>
    <row r="75" spans="1:20" s="211" customFormat="1" ht="15" customHeight="1" x14ac:dyDescent="0.2">
      <c r="A75" s="375"/>
      <c r="B75" s="215"/>
      <c r="C75" s="427" t="s">
        <v>62</v>
      </c>
      <c r="D75" s="1034"/>
      <c r="E75" s="458" t="s">
        <v>63</v>
      </c>
      <c r="F75" s="427"/>
      <c r="G75" s="457"/>
      <c r="H75" s="457"/>
      <c r="I75" s="361"/>
      <c r="J75" s="361"/>
      <c r="K75" s="217"/>
      <c r="L75" s="361"/>
      <c r="M75" s="364"/>
      <c r="N75" s="364"/>
      <c r="O75" s="364"/>
      <c r="P75" s="214"/>
      <c r="Q75" s="364"/>
      <c r="R75" s="364"/>
      <c r="S75" s="364"/>
      <c r="T75" s="364"/>
    </row>
    <row r="76" spans="1:20" s="211" customFormat="1" ht="15" customHeight="1" x14ac:dyDescent="0.2">
      <c r="A76" s="375"/>
      <c r="B76" s="215"/>
      <c r="C76" s="427" t="s">
        <v>64</v>
      </c>
      <c r="D76" s="1034"/>
      <c r="E76" s="458" t="s">
        <v>65</v>
      </c>
      <c r="F76" s="427"/>
      <c r="G76" s="457"/>
      <c r="H76" s="457"/>
      <c r="I76" s="361"/>
      <c r="J76" s="361"/>
      <c r="K76" s="217"/>
      <c r="L76" s="361"/>
      <c r="M76" s="364"/>
      <c r="N76" s="364"/>
      <c r="O76" s="364"/>
      <c r="P76" s="214"/>
      <c r="Q76" s="364"/>
      <c r="R76" s="364"/>
      <c r="S76" s="364"/>
      <c r="T76" s="364"/>
    </row>
    <row r="77" spans="1:20" s="211" customFormat="1" ht="17.25" customHeight="1" x14ac:dyDescent="0.2">
      <c r="A77" s="375"/>
      <c r="B77" s="215"/>
      <c r="C77" s="427" t="s">
        <v>66</v>
      </c>
      <c r="D77" s="1034"/>
      <c r="E77" s="425" t="s">
        <v>58</v>
      </c>
      <c r="F77" s="427"/>
      <c r="G77" s="457"/>
      <c r="H77" s="457"/>
      <c r="I77" s="361"/>
      <c r="J77" s="361"/>
      <c r="K77" s="217"/>
      <c r="L77" s="361"/>
      <c r="M77" s="364"/>
      <c r="N77" s="364"/>
      <c r="O77" s="364"/>
      <c r="P77" s="214"/>
      <c r="Q77" s="364"/>
      <c r="R77" s="364"/>
      <c r="S77" s="364"/>
      <c r="T77" s="364"/>
    </row>
    <row r="78" spans="1:20" s="211" customFormat="1" ht="73.5" customHeight="1" x14ac:dyDescent="0.2">
      <c r="A78" s="375">
        <v>3</v>
      </c>
      <c r="B78" s="215">
        <v>18</v>
      </c>
      <c r="C78" s="426" t="s">
        <v>69</v>
      </c>
      <c r="D78" s="1034" t="s">
        <v>70</v>
      </c>
      <c r="E78" s="427" t="s">
        <v>71</v>
      </c>
      <c r="F78" s="459" t="s">
        <v>72</v>
      </c>
      <c r="G78" s="457">
        <v>44470</v>
      </c>
      <c r="H78" s="457">
        <v>44834</v>
      </c>
      <c r="I78" s="359">
        <f>50000+50000+50000</f>
        <v>150000</v>
      </c>
      <c r="J78" s="359"/>
      <c r="K78" s="217" t="s">
        <v>17</v>
      </c>
      <c r="L78" s="361" t="s">
        <v>54</v>
      </c>
      <c r="M78" s="364"/>
      <c r="N78" s="364"/>
      <c r="O78" s="364" t="s">
        <v>49</v>
      </c>
      <c r="P78" s="214"/>
      <c r="Q78" s="364"/>
      <c r="R78" s="364"/>
      <c r="S78" s="364"/>
      <c r="T78" s="364" t="s">
        <v>49</v>
      </c>
    </row>
    <row r="79" spans="1:20" s="211" customFormat="1" ht="19.5" customHeight="1" x14ac:dyDescent="0.2">
      <c r="A79" s="375"/>
      <c r="B79" s="215">
        <v>19</v>
      </c>
      <c r="C79" s="427" t="s">
        <v>319</v>
      </c>
      <c r="D79" s="1034"/>
      <c r="E79" s="425" t="s">
        <v>320</v>
      </c>
      <c r="F79" s="427"/>
      <c r="G79" s="457"/>
      <c r="H79" s="457"/>
      <c r="I79" s="359"/>
      <c r="J79" s="359"/>
      <c r="K79" s="217"/>
      <c r="L79" s="361"/>
      <c r="M79" s="364"/>
      <c r="N79" s="364"/>
      <c r="O79" s="364"/>
      <c r="P79" s="214"/>
      <c r="Q79" s="364"/>
      <c r="R79" s="364"/>
      <c r="S79" s="364"/>
      <c r="T79" s="364"/>
    </row>
    <row r="80" spans="1:20" s="211" customFormat="1" ht="19.5" customHeight="1" x14ac:dyDescent="0.2">
      <c r="A80" s="375"/>
      <c r="B80" s="215">
        <v>20</v>
      </c>
      <c r="C80" s="427" t="s">
        <v>321</v>
      </c>
      <c r="D80" s="1034"/>
      <c r="E80" s="425" t="s">
        <v>320</v>
      </c>
      <c r="F80" s="427"/>
      <c r="G80" s="457"/>
      <c r="H80" s="457"/>
      <c r="I80" s="359"/>
      <c r="J80" s="359"/>
      <c r="K80" s="217"/>
      <c r="L80" s="361"/>
      <c r="M80" s="364"/>
      <c r="N80" s="364"/>
      <c r="O80" s="364"/>
      <c r="P80" s="214"/>
      <c r="Q80" s="364"/>
      <c r="R80" s="364"/>
      <c r="S80" s="364"/>
      <c r="T80" s="364"/>
    </row>
    <row r="81" spans="1:20" s="211" customFormat="1" ht="33" customHeight="1" x14ac:dyDescent="0.2">
      <c r="A81" s="375"/>
      <c r="B81" s="215">
        <v>21</v>
      </c>
      <c r="C81" s="427" t="s">
        <v>322</v>
      </c>
      <c r="D81" s="1034"/>
      <c r="E81" s="425" t="s">
        <v>58</v>
      </c>
      <c r="F81" s="427"/>
      <c r="G81" s="457"/>
      <c r="H81" s="457"/>
      <c r="I81" s="359"/>
      <c r="J81" s="359"/>
      <c r="K81" s="217"/>
      <c r="L81" s="361"/>
      <c r="M81" s="364"/>
      <c r="N81" s="364"/>
      <c r="O81" s="364"/>
      <c r="P81" s="214"/>
      <c r="Q81" s="364"/>
      <c r="R81" s="364"/>
      <c r="S81" s="364"/>
      <c r="T81" s="364"/>
    </row>
    <row r="82" spans="1:20" s="211" customFormat="1" ht="9.75" customHeight="1" x14ac:dyDescent="0.2">
      <c r="A82" s="375"/>
      <c r="B82" s="412"/>
      <c r="C82" s="460"/>
      <c r="D82" s="1301"/>
      <c r="E82" s="460"/>
      <c r="F82" s="460"/>
      <c r="G82" s="461"/>
      <c r="H82" s="461"/>
      <c r="I82" s="411"/>
      <c r="J82" s="411"/>
      <c r="K82" s="243"/>
      <c r="L82" s="411"/>
      <c r="M82" s="216"/>
      <c r="N82" s="216"/>
      <c r="O82" s="216"/>
      <c r="P82" s="216"/>
      <c r="Q82" s="216"/>
      <c r="R82" s="216"/>
      <c r="S82" s="216"/>
      <c r="T82" s="216"/>
    </row>
    <row r="83" spans="1:20" s="211" customFormat="1" ht="14.25" customHeight="1" x14ac:dyDescent="0.2">
      <c r="A83" s="375"/>
      <c r="B83" s="412"/>
      <c r="C83" s="462"/>
      <c r="D83" s="1292" t="s">
        <v>114</v>
      </c>
      <c r="E83" s="1691" t="s">
        <v>41</v>
      </c>
      <c r="F83" s="460"/>
      <c r="G83" s="461"/>
      <c r="H83" s="461"/>
      <c r="I83" s="411"/>
      <c r="J83" s="411"/>
      <c r="K83" s="243"/>
      <c r="L83" s="411"/>
      <c r="M83" s="216"/>
      <c r="N83" s="216"/>
      <c r="O83" s="216"/>
      <c r="P83" s="216"/>
      <c r="Q83" s="216"/>
      <c r="R83" s="216"/>
      <c r="S83" s="216"/>
      <c r="T83" s="216"/>
    </row>
    <row r="84" spans="1:20" s="211" customFormat="1" ht="14.25" customHeight="1" x14ac:dyDescent="0.2">
      <c r="A84" s="375"/>
      <c r="B84" s="412"/>
      <c r="C84" s="426" t="s">
        <v>17</v>
      </c>
      <c r="D84" s="1292">
        <v>3</v>
      </c>
      <c r="E84" s="410">
        <f>+I70+I71+I78</f>
        <v>2750000</v>
      </c>
      <c r="F84" s="460"/>
      <c r="G84" s="461"/>
      <c r="H84" s="461"/>
      <c r="I84" s="411"/>
      <c r="J84" s="411"/>
      <c r="K84" s="243"/>
      <c r="L84" s="411"/>
      <c r="M84" s="216"/>
      <c r="N84" s="216"/>
      <c r="O84" s="216"/>
      <c r="P84" s="216"/>
      <c r="Q84" s="216"/>
      <c r="R84" s="216"/>
      <c r="S84" s="216"/>
      <c r="T84" s="216"/>
    </row>
    <row r="85" spans="1:20" s="211" customFormat="1" ht="16.5" customHeight="1" x14ac:dyDescent="0.2">
      <c r="A85" s="375"/>
      <c r="B85" s="412"/>
      <c r="C85" s="426" t="s">
        <v>35</v>
      </c>
      <c r="D85" s="1292">
        <f>SUM(D84:D84)</f>
        <v>3</v>
      </c>
      <c r="E85" s="410">
        <f>SUM(E84:E84)</f>
        <v>2750000</v>
      </c>
      <c r="F85" s="460"/>
      <c r="G85" s="461"/>
      <c r="H85" s="461"/>
      <c r="I85" s="411"/>
      <c r="J85" s="411"/>
      <c r="K85" s="243"/>
      <c r="L85" s="411"/>
      <c r="M85" s="216"/>
      <c r="N85" s="216"/>
      <c r="O85" s="216"/>
      <c r="P85" s="216"/>
      <c r="Q85" s="216"/>
      <c r="R85" s="216"/>
      <c r="S85" s="216"/>
      <c r="T85" s="216"/>
    </row>
    <row r="87" spans="1:20" s="463" customFormat="1" ht="25.5" customHeight="1" x14ac:dyDescent="0.2">
      <c r="B87" s="2928" t="s">
        <v>19</v>
      </c>
      <c r="C87" s="2802" t="s">
        <v>20</v>
      </c>
      <c r="D87" s="2912" t="s">
        <v>0</v>
      </c>
      <c r="E87" s="2802" t="s">
        <v>12</v>
      </c>
      <c r="F87" s="2802" t="s">
        <v>14</v>
      </c>
      <c r="G87" s="2936" t="s">
        <v>21</v>
      </c>
      <c r="H87" s="2937"/>
      <c r="I87" s="2938" t="s">
        <v>316</v>
      </c>
      <c r="J87" s="1682"/>
      <c r="K87" s="2799" t="s">
        <v>15</v>
      </c>
      <c r="L87" s="2802" t="s">
        <v>323</v>
      </c>
      <c r="M87" s="2919" t="s">
        <v>23</v>
      </c>
      <c r="N87" s="2920"/>
      <c r="O87" s="2920"/>
      <c r="P87" s="2921"/>
      <c r="Q87" s="2931" t="s">
        <v>7</v>
      </c>
      <c r="R87" s="2932"/>
      <c r="S87" s="2932"/>
      <c r="T87" s="2933"/>
    </row>
    <row r="88" spans="1:20" s="463" customFormat="1" ht="25.5" customHeight="1" x14ac:dyDescent="0.2">
      <c r="B88" s="2929"/>
      <c r="C88" s="2803"/>
      <c r="D88" s="2913"/>
      <c r="E88" s="2803"/>
      <c r="F88" s="2803"/>
      <c r="G88" s="464"/>
      <c r="H88" s="465"/>
      <c r="I88" s="2939"/>
      <c r="J88" s="1683"/>
      <c r="K88" s="2801"/>
      <c r="L88" s="2803"/>
      <c r="M88" s="422" t="s">
        <v>1</v>
      </c>
      <c r="N88" s="422" t="s">
        <v>2</v>
      </c>
      <c r="O88" s="422" t="s">
        <v>3</v>
      </c>
      <c r="P88" s="422" t="s">
        <v>4</v>
      </c>
      <c r="Q88" s="422" t="s">
        <v>324</v>
      </c>
      <c r="R88" s="422" t="s">
        <v>325</v>
      </c>
      <c r="S88" s="422" t="s">
        <v>326</v>
      </c>
      <c r="T88" s="422" t="s">
        <v>327</v>
      </c>
    </row>
    <row r="89" spans="1:20" s="463" customFormat="1" ht="78" customHeight="1" x14ac:dyDescent="0.2">
      <c r="B89" s="2930"/>
      <c r="C89" s="2804"/>
      <c r="D89" s="2914"/>
      <c r="E89" s="2804"/>
      <c r="F89" s="2804"/>
      <c r="G89" s="466" t="s">
        <v>130</v>
      </c>
      <c r="H89" s="467" t="s">
        <v>131</v>
      </c>
      <c r="I89" s="2940"/>
      <c r="J89" s="1684"/>
      <c r="K89" s="2800"/>
      <c r="L89" s="2804"/>
      <c r="M89" s="422" t="s">
        <v>317</v>
      </c>
      <c r="N89" s="422" t="s">
        <v>9</v>
      </c>
      <c r="O89" s="422" t="s">
        <v>180</v>
      </c>
      <c r="P89" s="422" t="s">
        <v>181</v>
      </c>
      <c r="Q89" s="422" t="s">
        <v>8</v>
      </c>
      <c r="R89" s="422" t="s">
        <v>9</v>
      </c>
      <c r="S89" s="422" t="s">
        <v>10</v>
      </c>
      <c r="T89" s="422" t="s">
        <v>11</v>
      </c>
    </row>
    <row r="90" spans="1:20" s="463" customFormat="1" ht="71.25" customHeight="1" x14ac:dyDescent="0.2">
      <c r="B90" s="429">
        <v>1</v>
      </c>
      <c r="C90" s="468" t="s">
        <v>340</v>
      </c>
      <c r="D90" s="1034" t="s">
        <v>341</v>
      </c>
      <c r="E90" s="239" t="s">
        <v>342</v>
      </c>
      <c r="F90" s="239" t="s">
        <v>343</v>
      </c>
      <c r="G90" s="424">
        <v>44470</v>
      </c>
      <c r="H90" s="424">
        <v>44834</v>
      </c>
      <c r="I90" s="469">
        <v>15000000</v>
      </c>
      <c r="J90" s="469"/>
      <c r="K90" s="209" t="s">
        <v>17</v>
      </c>
      <c r="L90" s="994" t="s">
        <v>344</v>
      </c>
      <c r="M90" s="994"/>
      <c r="N90" s="994" t="s">
        <v>49</v>
      </c>
      <c r="O90" s="239"/>
      <c r="P90" s="239"/>
      <c r="Q90" s="239"/>
      <c r="R90" s="994" t="s">
        <v>49</v>
      </c>
      <c r="S90" s="239"/>
      <c r="T90" s="234"/>
    </row>
    <row r="91" spans="1:20" s="463" customFormat="1" ht="95.25" customHeight="1" x14ac:dyDescent="0.2">
      <c r="B91" s="429">
        <v>2</v>
      </c>
      <c r="C91" s="468" t="s">
        <v>345</v>
      </c>
      <c r="D91" s="1034" t="s">
        <v>346</v>
      </c>
      <c r="E91" s="239" t="s">
        <v>347</v>
      </c>
      <c r="F91" s="239" t="s">
        <v>348</v>
      </c>
      <c r="G91" s="424">
        <v>44470</v>
      </c>
      <c r="H91" s="424">
        <v>44834</v>
      </c>
      <c r="I91" s="469">
        <v>15000000</v>
      </c>
      <c r="J91" s="469"/>
      <c r="K91" s="209" t="s">
        <v>17</v>
      </c>
      <c r="L91" s="209" t="s">
        <v>349</v>
      </c>
      <c r="M91" s="994"/>
      <c r="N91" s="994" t="s">
        <v>49</v>
      </c>
      <c r="O91" s="239"/>
      <c r="P91" s="239"/>
      <c r="Q91" s="239"/>
      <c r="R91" s="994" t="s">
        <v>49</v>
      </c>
      <c r="S91" s="239"/>
      <c r="T91" s="234"/>
    </row>
    <row r="92" spans="1:20" s="463" customFormat="1" ht="15.75" x14ac:dyDescent="0.2">
      <c r="B92" s="470"/>
      <c r="C92" s="471"/>
      <c r="D92" s="1036"/>
      <c r="E92" s="471"/>
      <c r="F92" s="471"/>
      <c r="G92" s="472"/>
      <c r="H92" s="472"/>
      <c r="I92" s="473"/>
      <c r="J92" s="473"/>
      <c r="K92" s="210"/>
      <c r="L92" s="374"/>
      <c r="M92" s="471"/>
      <c r="N92" s="471"/>
      <c r="O92" s="471"/>
      <c r="P92" s="471"/>
      <c r="Q92" s="471"/>
      <c r="R92" s="471"/>
      <c r="S92" s="471"/>
      <c r="T92" s="471"/>
    </row>
    <row r="93" spans="1:20" s="463" customFormat="1" ht="15.75" x14ac:dyDescent="0.2">
      <c r="B93" s="470"/>
      <c r="C93" s="471"/>
      <c r="D93" s="1032" t="s">
        <v>114</v>
      </c>
      <c r="E93" s="994" t="s">
        <v>41</v>
      </c>
      <c r="G93" s="472"/>
      <c r="H93" s="472"/>
      <c r="I93" s="473"/>
      <c r="J93" s="473"/>
      <c r="K93" s="210"/>
      <c r="L93" s="374"/>
      <c r="M93" s="471"/>
      <c r="N93" s="471"/>
      <c r="O93" s="471"/>
      <c r="P93" s="471"/>
      <c r="Q93" s="471"/>
      <c r="R93" s="471"/>
      <c r="S93" s="471"/>
      <c r="T93" s="471"/>
    </row>
    <row r="94" spans="1:20" s="463" customFormat="1" ht="15.75" x14ac:dyDescent="0.2">
      <c r="B94" s="470"/>
      <c r="C94" s="468" t="s">
        <v>17</v>
      </c>
      <c r="D94" s="1032">
        <v>2</v>
      </c>
      <c r="E94" s="474">
        <f>+I90+I91</f>
        <v>30000000</v>
      </c>
      <c r="G94" s="472"/>
      <c r="H94" s="472"/>
      <c r="I94" s="473"/>
      <c r="J94" s="473"/>
      <c r="K94" s="210"/>
      <c r="L94" s="374"/>
      <c r="M94" s="471"/>
      <c r="N94" s="471"/>
      <c r="O94" s="471"/>
      <c r="P94" s="471"/>
      <c r="Q94" s="471"/>
      <c r="R94" s="471"/>
      <c r="S94" s="471"/>
      <c r="T94" s="471"/>
    </row>
    <row r="95" spans="1:20" s="463" customFormat="1" ht="15.75" x14ac:dyDescent="0.2">
      <c r="B95" s="470"/>
      <c r="C95" s="468" t="s">
        <v>35</v>
      </c>
      <c r="D95" s="1032">
        <v>2</v>
      </c>
      <c r="E95" s="474">
        <f>SUM(E94:E94)</f>
        <v>30000000</v>
      </c>
      <c r="G95" s="472"/>
      <c r="H95" s="472"/>
      <c r="I95" s="473"/>
      <c r="J95" s="473"/>
      <c r="K95" s="210"/>
      <c r="L95" s="374"/>
      <c r="M95" s="471"/>
      <c r="N95" s="471"/>
      <c r="O95" s="471"/>
      <c r="P95" s="471"/>
      <c r="Q95" s="471"/>
      <c r="R95" s="471"/>
      <c r="S95" s="471"/>
      <c r="T95" s="471"/>
    </row>
    <row r="97" spans="1:36" s="800" customFormat="1" ht="122.25" customHeight="1" x14ac:dyDescent="0.2">
      <c r="A97" s="394">
        <v>20</v>
      </c>
      <c r="B97" s="221">
        <v>20</v>
      </c>
      <c r="C97" s="862" t="s">
        <v>550</v>
      </c>
      <c r="D97" s="1291" t="s">
        <v>467</v>
      </c>
      <c r="E97" s="879" t="s">
        <v>468</v>
      </c>
      <c r="F97" s="879" t="s">
        <v>469</v>
      </c>
      <c r="G97" s="863">
        <v>44470</v>
      </c>
      <c r="H97" s="864">
        <v>23862</v>
      </c>
      <c r="I97" s="881">
        <v>120000</v>
      </c>
      <c r="J97" s="881"/>
      <c r="K97" s="865" t="s">
        <v>17</v>
      </c>
      <c r="L97" s="864" t="s">
        <v>549</v>
      </c>
      <c r="M97" s="864"/>
      <c r="N97" s="876" t="s">
        <v>49</v>
      </c>
      <c r="O97" s="877"/>
      <c r="P97" s="877"/>
      <c r="Q97" s="877"/>
      <c r="R97" s="876" t="s">
        <v>49</v>
      </c>
      <c r="S97" s="864"/>
      <c r="T97" s="864"/>
      <c r="U97" s="861">
        <v>44364</v>
      </c>
      <c r="V97" s="861"/>
      <c r="W97" s="799"/>
      <c r="X97" s="799"/>
      <c r="Y97" s="351"/>
      <c r="Z97" s="799"/>
      <c r="AA97" s="799"/>
      <c r="AB97" s="799"/>
      <c r="AC97" s="799"/>
      <c r="AD97" s="995" t="s">
        <v>542</v>
      </c>
      <c r="AE97" s="995"/>
      <c r="AF97" s="991" t="s">
        <v>543</v>
      </c>
      <c r="AG97" s="995" t="s">
        <v>544</v>
      </c>
      <c r="AH97" s="209"/>
      <c r="AI97" s="794"/>
      <c r="AJ97" s="794"/>
    </row>
    <row r="98" spans="1:36" x14ac:dyDescent="0.25">
      <c r="C98" s="471"/>
      <c r="D98" s="1032" t="s">
        <v>114</v>
      </c>
      <c r="E98" s="994" t="s">
        <v>41</v>
      </c>
    </row>
    <row r="99" spans="1:36" x14ac:dyDescent="0.25">
      <c r="C99" s="468" t="s">
        <v>17</v>
      </c>
      <c r="D99" s="1032">
        <v>1</v>
      </c>
      <c r="E99" s="474">
        <f>+I97</f>
        <v>120000</v>
      </c>
    </row>
    <row r="100" spans="1:36" x14ac:dyDescent="0.25">
      <c r="C100" s="468" t="s">
        <v>35</v>
      </c>
      <c r="D100" s="1032">
        <v>1</v>
      </c>
      <c r="E100" s="474">
        <f>SUM(E99:E99)</f>
        <v>120000</v>
      </c>
    </row>
  </sheetData>
  <mergeCells count="44">
    <mergeCell ref="G87:H87"/>
    <mergeCell ref="I87:I89"/>
    <mergeCell ref="K87:K89"/>
    <mergeCell ref="L87:L89"/>
    <mergeCell ref="M87:P87"/>
    <mergeCell ref="Q87:T87"/>
    <mergeCell ref="I67:I69"/>
    <mergeCell ref="K67:K69"/>
    <mergeCell ref="L67:L69"/>
    <mergeCell ref="M67:P67"/>
    <mergeCell ref="Q67:T67"/>
    <mergeCell ref="B87:B89"/>
    <mergeCell ref="C87:C89"/>
    <mergeCell ref="D87:D89"/>
    <mergeCell ref="E87:E89"/>
    <mergeCell ref="F87:F89"/>
    <mergeCell ref="B67:B69"/>
    <mergeCell ref="C67:C69"/>
    <mergeCell ref="D67:D69"/>
    <mergeCell ref="E67:E69"/>
    <mergeCell ref="F67:F69"/>
    <mergeCell ref="C32:H32"/>
    <mergeCell ref="D34:E34"/>
    <mergeCell ref="G34:H34"/>
    <mergeCell ref="G67:H67"/>
    <mergeCell ref="D43:E43"/>
    <mergeCell ref="F43:G43"/>
    <mergeCell ref="D48:E48"/>
    <mergeCell ref="F48:G48"/>
    <mergeCell ref="H58:K58"/>
    <mergeCell ref="C63:F63"/>
    <mergeCell ref="A1:S1"/>
    <mergeCell ref="A3:A5"/>
    <mergeCell ref="B3:B5"/>
    <mergeCell ref="C3:C5"/>
    <mergeCell ref="D3:D5"/>
    <mergeCell ref="E3:E5"/>
    <mergeCell ref="F3:F5"/>
    <mergeCell ref="G3:H3"/>
    <mergeCell ref="I3:J3"/>
    <mergeCell ref="K3:K5"/>
    <mergeCell ref="L3:L5"/>
    <mergeCell ref="M3:P3"/>
    <mergeCell ref="Q3:T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&amp;Rกลุ่มงานยุทธศาสตร์และแผนงานโครงการ2565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A22"/>
  <sheetViews>
    <sheetView workbookViewId="0">
      <selection activeCell="D3" sqref="D3:D5"/>
    </sheetView>
  </sheetViews>
  <sheetFormatPr defaultRowHeight="19.5" x14ac:dyDescent="0.45"/>
  <cols>
    <col min="1" max="1" width="8.140625" style="1489" customWidth="1"/>
    <col min="2" max="2" width="4.140625" style="1488" customWidth="1"/>
    <col min="3" max="3" width="24" style="1488" customWidth="1"/>
    <col min="4" max="4" width="21.140625" style="1488" customWidth="1"/>
    <col min="5" max="5" width="26.28515625" style="1488" customWidth="1"/>
    <col min="6" max="6" width="15.85546875" style="1488" customWidth="1"/>
    <col min="7" max="7" width="6.7109375" style="1488" customWidth="1"/>
    <col min="8" max="8" width="8.28515625" style="1488" customWidth="1"/>
    <col min="9" max="9" width="9.5703125" style="1488" customWidth="1"/>
    <col min="10" max="10" width="7.85546875" style="1521" bestFit="1" customWidth="1"/>
    <col min="11" max="11" width="11.140625" style="1521" bestFit="1" customWidth="1"/>
    <col min="12" max="12" width="9.28515625" style="1521" bestFit="1" customWidth="1"/>
    <col min="13" max="13" width="7.5703125" style="1521" customWidth="1"/>
    <col min="14" max="14" width="9.42578125" style="1488" customWidth="1"/>
    <col min="15" max="15" width="9" style="1488" customWidth="1"/>
    <col min="16" max="16" width="7.7109375" style="1488" customWidth="1"/>
    <col min="17" max="17" width="9.140625" style="1488" customWidth="1"/>
    <col min="18" max="18" width="8.85546875" style="1488" bestFit="1" customWidth="1"/>
    <col min="19" max="19" width="12.28515625" style="1488" bestFit="1" customWidth="1"/>
    <col min="20" max="20" width="9.42578125" style="1497" customWidth="1"/>
    <col min="21" max="22" width="2.42578125" style="1488" bestFit="1" customWidth="1"/>
    <col min="23" max="23" width="6.42578125" style="1488" bestFit="1" customWidth="1"/>
    <col min="24" max="25" width="2.28515625" style="1488" bestFit="1" customWidth="1"/>
    <col min="26" max="26" width="8.5703125" style="1488" bestFit="1" customWidth="1"/>
    <col min="27" max="27" width="8.28515625" style="1488" customWidth="1"/>
    <col min="28" max="28" width="7" style="1522" bestFit="1" customWidth="1"/>
    <col min="29" max="16384" width="9.140625" style="1488"/>
  </cols>
  <sheetData>
    <row r="1" spans="1:79" ht="18.75" customHeight="1" x14ac:dyDescent="0.45">
      <c r="C1" s="2942" t="s">
        <v>174</v>
      </c>
      <c r="D1" s="2942"/>
      <c r="E1" s="2942"/>
      <c r="F1" s="2942"/>
      <c r="G1" s="2942"/>
      <c r="H1" s="2942"/>
      <c r="I1" s="2942"/>
      <c r="J1" s="2942"/>
      <c r="K1" s="2942"/>
      <c r="L1" s="1490"/>
      <c r="M1" s="1491"/>
      <c r="N1" s="1491"/>
      <c r="O1" s="1491"/>
      <c r="P1" s="1491"/>
      <c r="Q1" s="1491"/>
      <c r="R1" s="1491"/>
      <c r="S1" s="1491"/>
      <c r="T1" s="1492"/>
      <c r="U1" s="1491"/>
      <c r="V1" s="1491"/>
      <c r="W1" s="1491"/>
      <c r="X1" s="1491"/>
      <c r="Y1" s="1463"/>
      <c r="Z1" s="1463"/>
      <c r="AA1" s="1463"/>
      <c r="AB1" s="1493"/>
      <c r="AC1" s="1463"/>
      <c r="AD1" s="1463"/>
      <c r="AE1" s="1463"/>
      <c r="AF1" s="1463"/>
    </row>
    <row r="2" spans="1:79" s="1463" customFormat="1" ht="18" customHeight="1" x14ac:dyDescent="0.2">
      <c r="A2" s="1491"/>
      <c r="C2" s="1494" t="s">
        <v>151</v>
      </c>
      <c r="F2" s="1464"/>
      <c r="H2" s="1495"/>
      <c r="I2" s="1496">
        <f>SUM(I6:I6)</f>
        <v>33600</v>
      </c>
      <c r="K2" s="1490"/>
      <c r="L2" s="1490"/>
      <c r="M2" s="1491"/>
      <c r="P2" s="1464">
        <f t="shared" ref="P2:Y2" si="0">COUNTIF(P6:P6,"/")</f>
        <v>0</v>
      </c>
      <c r="Q2" s="1464">
        <f t="shared" si="0"/>
        <v>0</v>
      </c>
      <c r="R2" s="1464">
        <f t="shared" si="0"/>
        <v>1</v>
      </c>
      <c r="S2" s="1464">
        <f t="shared" si="0"/>
        <v>0</v>
      </c>
      <c r="T2" s="1497"/>
      <c r="U2" s="1464">
        <f t="shared" si="0"/>
        <v>0</v>
      </c>
      <c r="V2" s="1464">
        <f t="shared" si="0"/>
        <v>0</v>
      </c>
      <c r="W2" s="1464">
        <f t="shared" si="0"/>
        <v>0</v>
      </c>
      <c r="X2" s="1464">
        <f t="shared" si="0"/>
        <v>0</v>
      </c>
      <c r="Y2" s="1464">
        <f t="shared" si="0"/>
        <v>0</v>
      </c>
      <c r="Z2" s="1464">
        <f>COUNTIF(AC6:AC6,"/")</f>
        <v>0</v>
      </c>
      <c r="AA2" s="1464"/>
      <c r="AB2" s="1493"/>
    </row>
    <row r="3" spans="1:79" s="1466" customFormat="1" ht="26.25" customHeight="1" x14ac:dyDescent="0.2">
      <c r="A3" s="2950" t="s">
        <v>19</v>
      </c>
      <c r="B3" s="1465" t="s">
        <v>179</v>
      </c>
      <c r="C3" s="2953" t="s">
        <v>13</v>
      </c>
      <c r="D3" s="2953" t="s">
        <v>0</v>
      </c>
      <c r="E3" s="2953" t="s">
        <v>12</v>
      </c>
      <c r="F3" s="2947" t="s">
        <v>48</v>
      </c>
      <c r="G3" s="2946" t="s">
        <v>21</v>
      </c>
      <c r="H3" s="2946"/>
      <c r="I3" s="2943" t="s">
        <v>134</v>
      </c>
      <c r="J3" s="2959" t="s">
        <v>91</v>
      </c>
      <c r="K3" s="2953" t="s">
        <v>15</v>
      </c>
      <c r="L3" s="2947" t="s">
        <v>22</v>
      </c>
      <c r="M3" s="2960" t="s">
        <v>23</v>
      </c>
      <c r="N3" s="2961"/>
      <c r="O3" s="2961"/>
      <c r="P3" s="2962"/>
      <c r="Q3" s="1498" t="s">
        <v>7</v>
      </c>
      <c r="R3" s="1499"/>
      <c r="S3" s="1498" t="s">
        <v>7</v>
      </c>
      <c r="T3" s="1500"/>
      <c r="U3" s="2963" t="s">
        <v>128</v>
      </c>
      <c r="V3" s="2964" t="s">
        <v>570</v>
      </c>
      <c r="W3" s="2971" t="s">
        <v>119</v>
      </c>
      <c r="X3" s="2971" t="s">
        <v>120</v>
      </c>
      <c r="Y3" s="2970" t="s">
        <v>125</v>
      </c>
      <c r="Z3" s="2967" t="s">
        <v>631</v>
      </c>
      <c r="AA3" s="2967" t="s">
        <v>808</v>
      </c>
      <c r="AB3" s="2967" t="s">
        <v>144</v>
      </c>
      <c r="AC3" s="2956" t="s">
        <v>145</v>
      </c>
      <c r="AD3" s="2956" t="s">
        <v>150</v>
      </c>
    </row>
    <row r="4" spans="1:79" s="1466" customFormat="1" ht="18" customHeight="1" x14ac:dyDescent="0.2">
      <c r="A4" s="2951"/>
      <c r="B4" s="1467" t="s">
        <v>78</v>
      </c>
      <c r="C4" s="2954"/>
      <c r="D4" s="2954"/>
      <c r="E4" s="2954"/>
      <c r="F4" s="2954"/>
      <c r="G4" s="1468"/>
      <c r="H4" s="1468"/>
      <c r="I4" s="2944"/>
      <c r="J4" s="2944"/>
      <c r="K4" s="2954"/>
      <c r="L4" s="2948"/>
      <c r="M4" s="1501" t="s">
        <v>116</v>
      </c>
      <c r="N4" s="1501" t="s">
        <v>46</v>
      </c>
      <c r="O4" s="1501" t="s">
        <v>77</v>
      </c>
      <c r="P4" s="1501" t="s">
        <v>45</v>
      </c>
      <c r="Q4" s="1501" t="s">
        <v>24</v>
      </c>
      <c r="R4" s="1501" t="s">
        <v>25</v>
      </c>
      <c r="S4" s="1501" t="s">
        <v>116</v>
      </c>
      <c r="T4" s="1502" t="s">
        <v>45</v>
      </c>
      <c r="U4" s="2963"/>
      <c r="V4" s="2965"/>
      <c r="W4" s="2971"/>
      <c r="X4" s="2971"/>
      <c r="Y4" s="2970"/>
      <c r="Z4" s="2968"/>
      <c r="AA4" s="2968"/>
      <c r="AB4" s="2968"/>
      <c r="AC4" s="2957"/>
      <c r="AD4" s="2957"/>
    </row>
    <row r="5" spans="1:79" s="1466" customFormat="1" ht="36.75" customHeight="1" x14ac:dyDescent="0.2">
      <c r="A5" s="2952"/>
      <c r="B5" s="1469"/>
      <c r="C5" s="2955"/>
      <c r="D5" s="2955"/>
      <c r="E5" s="2955"/>
      <c r="F5" s="2955"/>
      <c r="G5" s="1470" t="s">
        <v>130</v>
      </c>
      <c r="H5" s="1470" t="s">
        <v>131</v>
      </c>
      <c r="I5" s="2945"/>
      <c r="J5" s="2945"/>
      <c r="K5" s="2955"/>
      <c r="L5" s="2949"/>
      <c r="M5" s="1503" t="s">
        <v>182</v>
      </c>
      <c r="N5" s="1503" t="s">
        <v>9</v>
      </c>
      <c r="O5" s="1503" t="s">
        <v>180</v>
      </c>
      <c r="P5" s="1503" t="s">
        <v>181</v>
      </c>
      <c r="Q5" s="1503" t="s">
        <v>8</v>
      </c>
      <c r="R5" s="1503" t="s">
        <v>9</v>
      </c>
      <c r="S5" s="1503" t="s">
        <v>10</v>
      </c>
      <c r="T5" s="1504" t="s">
        <v>11</v>
      </c>
      <c r="U5" s="2963"/>
      <c r="V5" s="2966"/>
      <c r="W5" s="2971"/>
      <c r="X5" s="2971"/>
      <c r="Y5" s="2970"/>
      <c r="Z5" s="2969"/>
      <c r="AA5" s="2969"/>
      <c r="AB5" s="2969"/>
      <c r="AC5" s="2958"/>
      <c r="AD5" s="2958"/>
    </row>
    <row r="6" spans="1:79" s="1484" customFormat="1" ht="186" customHeight="1" x14ac:dyDescent="0.2">
      <c r="A6" s="1505"/>
      <c r="B6" s="1473">
        <v>1</v>
      </c>
      <c r="C6" s="1474" t="s">
        <v>810</v>
      </c>
      <c r="D6" s="1506" t="s">
        <v>234</v>
      </c>
      <c r="E6" s="1507" t="s">
        <v>235</v>
      </c>
      <c r="F6" s="1471" t="s">
        <v>236</v>
      </c>
      <c r="G6" s="1477">
        <v>44470</v>
      </c>
      <c r="H6" s="1477">
        <v>44834</v>
      </c>
      <c r="I6" s="1478">
        <f>7*8*600</f>
        <v>33600</v>
      </c>
      <c r="K6" s="1479" t="s">
        <v>17</v>
      </c>
      <c r="L6" s="1471" t="s">
        <v>237</v>
      </c>
      <c r="M6" s="1508"/>
      <c r="N6" s="1476" t="s">
        <v>49</v>
      </c>
      <c r="O6" s="1476"/>
      <c r="P6" s="1473"/>
      <c r="Q6" s="1473"/>
      <c r="R6" s="1473" t="s">
        <v>49</v>
      </c>
      <c r="S6" s="1473"/>
      <c r="T6" s="1473"/>
      <c r="U6" s="1473"/>
      <c r="V6" s="1473"/>
      <c r="W6" s="1473"/>
      <c r="X6" s="1473"/>
      <c r="Y6" s="1509"/>
      <c r="Z6" s="1482">
        <v>44348</v>
      </c>
      <c r="AA6" s="1476"/>
      <c r="AB6" s="1476"/>
      <c r="AC6" s="1507" t="s">
        <v>238</v>
      </c>
      <c r="AD6" s="1482" t="s">
        <v>239</v>
      </c>
      <c r="AE6" s="1463"/>
      <c r="AF6" s="1463"/>
      <c r="AG6" s="1463"/>
      <c r="AH6" s="1463"/>
      <c r="AI6" s="1463"/>
      <c r="AJ6" s="1463"/>
      <c r="AK6" s="1463"/>
      <c r="AL6" s="1463"/>
      <c r="AM6" s="1463"/>
      <c r="AN6" s="1463"/>
      <c r="AO6" s="1463"/>
      <c r="AP6" s="1463"/>
      <c r="AQ6" s="1463"/>
      <c r="AR6" s="1463"/>
      <c r="AS6" s="1463"/>
      <c r="AT6" s="1463"/>
      <c r="AU6" s="1463"/>
      <c r="AV6" s="1463"/>
      <c r="AW6" s="1463"/>
      <c r="AX6" s="1463"/>
      <c r="AY6" s="1463"/>
      <c r="AZ6" s="1463"/>
      <c r="BA6" s="1463"/>
      <c r="BB6" s="1463"/>
      <c r="BC6" s="1463"/>
      <c r="BD6" s="1463"/>
      <c r="BE6" s="1463"/>
      <c r="BF6" s="1463"/>
      <c r="BG6" s="1463"/>
      <c r="BH6" s="1463"/>
      <c r="BI6" s="1463"/>
      <c r="BJ6" s="1463"/>
      <c r="BK6" s="1463"/>
      <c r="BL6" s="1463"/>
      <c r="BM6" s="1463"/>
      <c r="BN6" s="1463"/>
      <c r="BO6" s="1463"/>
      <c r="BP6" s="1463"/>
      <c r="BQ6" s="1463"/>
      <c r="BR6" s="1463"/>
      <c r="BS6" s="1463"/>
      <c r="BT6" s="1463"/>
      <c r="BU6" s="1463"/>
      <c r="BV6" s="1463"/>
      <c r="BW6" s="1463"/>
      <c r="BX6" s="1463"/>
      <c r="BY6" s="1463"/>
      <c r="BZ6" s="1463"/>
      <c r="CA6" s="1463"/>
    </row>
    <row r="7" spans="1:79" s="1484" customFormat="1" ht="213.75" customHeight="1" x14ac:dyDescent="0.2">
      <c r="A7" s="1472">
        <v>16</v>
      </c>
      <c r="B7" s="1473">
        <v>1</v>
      </c>
      <c r="C7" s="1474" t="s">
        <v>809</v>
      </c>
      <c r="D7" s="1475" t="s">
        <v>234</v>
      </c>
      <c r="E7" s="1476" t="s">
        <v>727</v>
      </c>
      <c r="F7" s="1471" t="s">
        <v>728</v>
      </c>
      <c r="G7" s="1477">
        <v>44470</v>
      </c>
      <c r="H7" s="1477">
        <v>44834</v>
      </c>
      <c r="I7" s="1478">
        <f>7*8*600</f>
        <v>33600</v>
      </c>
      <c r="J7" s="1478">
        <v>33600</v>
      </c>
      <c r="K7" s="1479" t="s">
        <v>17</v>
      </c>
      <c r="L7" s="1476" t="s">
        <v>237</v>
      </c>
      <c r="M7" s="1476"/>
      <c r="N7" s="1480" t="s">
        <v>49</v>
      </c>
      <c r="O7" s="1481"/>
      <c r="P7" s="1481"/>
      <c r="Q7" s="1473"/>
      <c r="R7" s="1473" t="s">
        <v>49</v>
      </c>
      <c r="S7" s="1476"/>
      <c r="T7" s="1476"/>
      <c r="U7" s="1473"/>
      <c r="V7" s="1473"/>
      <c r="W7" s="1476"/>
      <c r="X7" s="1473" t="s">
        <v>49</v>
      </c>
      <c r="Y7" s="1473" t="s">
        <v>49</v>
      </c>
      <c r="Z7" s="1482">
        <v>44348</v>
      </c>
      <c r="AA7" s="1482" t="s">
        <v>697</v>
      </c>
      <c r="AB7" s="1483"/>
      <c r="AC7" s="1476" t="s">
        <v>238</v>
      </c>
      <c r="AD7" s="1482" t="s">
        <v>239</v>
      </c>
      <c r="AF7" s="1485"/>
      <c r="AG7" s="1485"/>
      <c r="AH7" s="1485"/>
      <c r="AI7" s="1485"/>
      <c r="AJ7" s="1485"/>
      <c r="AK7" s="1485"/>
      <c r="AL7" s="1485"/>
      <c r="AM7" s="1485"/>
      <c r="AN7" s="1485"/>
      <c r="AO7" s="1485"/>
      <c r="AP7" s="1485"/>
      <c r="AQ7" s="1485"/>
      <c r="AR7" s="1485"/>
      <c r="AS7" s="1485"/>
      <c r="AT7" s="1485"/>
      <c r="AU7" s="1485"/>
      <c r="AV7" s="1485"/>
      <c r="AW7" s="1485"/>
      <c r="AX7" s="1485"/>
      <c r="AY7" s="1485"/>
      <c r="AZ7" s="1485"/>
      <c r="BA7" s="1485"/>
      <c r="BB7" s="1485"/>
      <c r="BC7" s="1485"/>
      <c r="BD7" s="1485"/>
      <c r="BE7" s="1485"/>
      <c r="BF7" s="1485"/>
      <c r="BG7" s="1485"/>
      <c r="BH7" s="1485"/>
      <c r="BI7" s="1485"/>
      <c r="BJ7" s="1485"/>
      <c r="BK7" s="1485"/>
      <c r="BL7" s="1485"/>
      <c r="BM7" s="1485"/>
      <c r="BN7" s="1485"/>
      <c r="BO7" s="1485"/>
      <c r="BP7" s="1485"/>
      <c r="BQ7" s="1485"/>
      <c r="BR7" s="1485"/>
      <c r="BS7" s="1485"/>
      <c r="BT7" s="1485"/>
      <c r="BU7" s="1485"/>
      <c r="BV7" s="1485"/>
      <c r="BW7" s="1485"/>
      <c r="BX7" s="1485"/>
    </row>
    <row r="8" spans="1:79" s="1484" customFormat="1" ht="9.75" customHeight="1" x14ac:dyDescent="0.2">
      <c r="A8" s="1505"/>
      <c r="B8" s="1491"/>
      <c r="C8" s="1510"/>
      <c r="D8" s="1511"/>
      <c r="E8" s="1466"/>
      <c r="F8" s="1486"/>
      <c r="G8" s="1512"/>
      <c r="H8" s="1512"/>
      <c r="I8" s="1513"/>
      <c r="J8" s="1514"/>
      <c r="K8" s="1486"/>
      <c r="L8" s="1513"/>
      <c r="M8" s="1515"/>
      <c r="P8" s="1491"/>
      <c r="Q8" s="1491"/>
      <c r="R8" s="1491"/>
      <c r="S8" s="1491"/>
      <c r="T8" s="1492"/>
      <c r="U8" s="1491"/>
      <c r="V8" s="1491"/>
      <c r="W8" s="1491"/>
      <c r="X8" s="1491"/>
      <c r="Y8" s="1485"/>
      <c r="Z8" s="1466"/>
      <c r="AA8" s="1466"/>
      <c r="AB8" s="1492"/>
      <c r="AC8" s="1463"/>
      <c r="AD8" s="1463"/>
      <c r="AE8" s="1463"/>
      <c r="AF8" s="1463"/>
      <c r="AG8" s="1463"/>
      <c r="AH8" s="1463"/>
      <c r="AI8" s="1463"/>
      <c r="AJ8" s="1463"/>
      <c r="AK8" s="1463"/>
      <c r="AL8" s="1463"/>
      <c r="AM8" s="1463"/>
      <c r="AN8" s="1463"/>
      <c r="AO8" s="1463"/>
      <c r="AP8" s="1463"/>
      <c r="AQ8" s="1463"/>
      <c r="AR8" s="1463"/>
      <c r="AS8" s="1463"/>
      <c r="AT8" s="1463"/>
      <c r="AU8" s="1463"/>
      <c r="AV8" s="1463"/>
      <c r="AW8" s="1463"/>
      <c r="AX8" s="1463"/>
      <c r="AY8" s="1463"/>
      <c r="AZ8" s="1463"/>
      <c r="BA8" s="1463"/>
      <c r="BB8" s="1463"/>
      <c r="BC8" s="1463"/>
      <c r="BD8" s="1463"/>
      <c r="BE8" s="1463"/>
      <c r="BF8" s="1463"/>
      <c r="BG8" s="1463"/>
      <c r="BH8" s="1463"/>
      <c r="BI8" s="1463"/>
      <c r="BJ8" s="1463"/>
      <c r="BK8" s="1463"/>
      <c r="BL8" s="1463"/>
      <c r="BM8" s="1463"/>
      <c r="BN8" s="1463"/>
      <c r="BO8" s="1463"/>
      <c r="BP8" s="1463"/>
      <c r="BQ8" s="1463"/>
      <c r="BR8" s="1463"/>
      <c r="BS8" s="1463"/>
      <c r="BT8" s="1463"/>
      <c r="BU8" s="1463"/>
      <c r="BV8" s="1463"/>
      <c r="BW8" s="1463"/>
      <c r="BX8" s="1463"/>
      <c r="BY8" s="1463"/>
      <c r="BZ8" s="1463"/>
      <c r="CA8" s="1463"/>
    </row>
    <row r="9" spans="1:79" s="1517" customFormat="1" ht="18" customHeight="1" x14ac:dyDescent="0.45">
      <c r="A9" s="1516"/>
      <c r="C9" s="1518" t="s">
        <v>240</v>
      </c>
      <c r="D9" s="1488"/>
      <c r="E9" s="1487"/>
      <c r="F9" s="1487"/>
      <c r="G9" s="1505"/>
      <c r="H9" s="1463" t="s">
        <v>33</v>
      </c>
      <c r="I9" s="1466"/>
      <c r="J9" s="1466"/>
      <c r="N9" s="1463"/>
      <c r="O9" s="1463"/>
      <c r="P9" s="1463"/>
      <c r="Q9" s="1463"/>
      <c r="R9" s="1463"/>
      <c r="S9" s="1463"/>
      <c r="T9" s="1497"/>
      <c r="U9" s="1463"/>
      <c r="V9" s="1463"/>
      <c r="W9" s="1463"/>
      <c r="AB9" s="1493"/>
    </row>
    <row r="10" spans="1:79" s="1517" customFormat="1" ht="18" customHeight="1" x14ac:dyDescent="0.45">
      <c r="A10" s="1516"/>
      <c r="B10" s="1463"/>
      <c r="C10" s="1518" t="s">
        <v>189</v>
      </c>
      <c r="D10" s="1488"/>
      <c r="E10" s="1463"/>
      <c r="F10" s="1463"/>
      <c r="G10" s="1505"/>
      <c r="H10" s="2941" t="s">
        <v>245</v>
      </c>
      <c r="I10" s="2941"/>
      <c r="J10" s="2941"/>
      <c r="K10" s="2941"/>
      <c r="L10" s="2941"/>
      <c r="M10" s="2941"/>
      <c r="N10" s="1463"/>
      <c r="O10" s="1463"/>
      <c r="P10" s="1463"/>
      <c r="Q10" s="1463"/>
      <c r="R10" s="1463"/>
      <c r="S10" s="1463"/>
      <c r="T10" s="1497"/>
      <c r="U10" s="1463"/>
      <c r="V10" s="1463"/>
      <c r="W10" s="1463"/>
      <c r="AB10" s="1493"/>
    </row>
    <row r="11" spans="1:79" s="1517" customFormat="1" ht="18" customHeight="1" x14ac:dyDescent="0.2">
      <c r="A11" s="1516"/>
      <c r="B11" s="1463"/>
      <c r="C11" s="1518" t="s">
        <v>190</v>
      </c>
      <c r="D11" s="1518" t="s">
        <v>241</v>
      </c>
      <c r="E11" s="1463"/>
      <c r="F11" s="1463"/>
      <c r="G11" s="1463"/>
      <c r="H11" s="1517" t="s">
        <v>246</v>
      </c>
      <c r="N11" s="1463"/>
      <c r="O11" s="1463"/>
      <c r="P11" s="1463"/>
      <c r="Q11" s="1463"/>
      <c r="R11" s="1463"/>
      <c r="S11" s="1463"/>
      <c r="T11" s="1497"/>
      <c r="U11" s="1463"/>
      <c r="V11" s="1463"/>
      <c r="W11" s="1463"/>
      <c r="AB11" s="1493"/>
    </row>
    <row r="12" spans="1:79" s="1517" customFormat="1" ht="18" customHeight="1" x14ac:dyDescent="0.45">
      <c r="A12" s="1516"/>
      <c r="B12" s="1463"/>
      <c r="C12" s="1519" t="s">
        <v>242</v>
      </c>
      <c r="D12" s="1488"/>
      <c r="E12" s="1463"/>
      <c r="F12" s="1463"/>
      <c r="G12" s="1463"/>
      <c r="H12" s="1463" t="s">
        <v>244</v>
      </c>
      <c r="I12" s="1466"/>
      <c r="J12" s="1466"/>
      <c r="N12" s="1463"/>
      <c r="O12" s="1463"/>
      <c r="P12" s="1463"/>
      <c r="Q12" s="1463"/>
      <c r="R12" s="1463"/>
      <c r="S12" s="1463"/>
      <c r="T12" s="1497"/>
      <c r="U12" s="1463"/>
      <c r="V12" s="1463"/>
      <c r="W12" s="1463"/>
      <c r="AB12" s="1493"/>
    </row>
    <row r="13" spans="1:79" s="1517" customFormat="1" ht="18.75" customHeight="1" x14ac:dyDescent="0.45">
      <c r="A13" s="1516"/>
      <c r="B13" s="1463"/>
      <c r="C13" s="1494" t="s">
        <v>445</v>
      </c>
      <c r="D13" s="1488"/>
      <c r="E13" s="1463"/>
      <c r="F13" s="1463"/>
      <c r="G13" s="1463"/>
      <c r="H13" s="1466"/>
      <c r="I13" s="1466"/>
      <c r="J13" s="1466"/>
      <c r="N13" s="1463"/>
      <c r="O13" s="1463"/>
      <c r="P13" s="1463"/>
      <c r="Q13" s="1463"/>
      <c r="R13" s="1463"/>
      <c r="S13" s="1463"/>
      <c r="T13" s="1497"/>
      <c r="U13" s="1463"/>
      <c r="V13" s="1463"/>
      <c r="W13" s="1463"/>
      <c r="AB13" s="1493"/>
    </row>
    <row r="14" spans="1:79" s="1517" customFormat="1" ht="49.5" customHeight="1" x14ac:dyDescent="0.2">
      <c r="A14" s="1516"/>
      <c r="B14" s="1463"/>
      <c r="C14" s="1464"/>
      <c r="D14" s="1463"/>
      <c r="E14" s="1463"/>
      <c r="F14" s="1463"/>
      <c r="G14" s="1463"/>
      <c r="N14" s="1463"/>
      <c r="O14" s="1463"/>
      <c r="P14" s="1463"/>
      <c r="Q14" s="1463"/>
      <c r="R14" s="1463"/>
      <c r="S14" s="1463"/>
      <c r="T14" s="1497"/>
      <c r="U14" s="1463"/>
      <c r="V14" s="1463"/>
      <c r="W14" s="1463"/>
      <c r="AB14" s="1493"/>
    </row>
    <row r="15" spans="1:79" s="1517" customFormat="1" ht="49.5" customHeight="1" x14ac:dyDescent="0.2">
      <c r="A15" s="1516"/>
      <c r="B15" s="1463"/>
      <c r="C15" s="1464"/>
      <c r="D15" s="1463"/>
      <c r="E15" s="1463"/>
      <c r="F15" s="1463"/>
      <c r="G15" s="1463"/>
      <c r="H15" s="1520"/>
      <c r="I15" s="1520"/>
      <c r="N15" s="1463"/>
      <c r="O15" s="1463"/>
      <c r="P15" s="1463"/>
      <c r="Q15" s="1463"/>
      <c r="R15" s="1463"/>
      <c r="S15" s="1463"/>
      <c r="T15" s="1497"/>
      <c r="U15" s="1463"/>
      <c r="V15" s="1463"/>
      <c r="W15" s="1463"/>
      <c r="AB15" s="1493"/>
    </row>
    <row r="16" spans="1:79" s="1517" customFormat="1" ht="49.5" customHeight="1" x14ac:dyDescent="0.2">
      <c r="A16" s="1516"/>
      <c r="B16" s="1463"/>
      <c r="C16" s="1464"/>
      <c r="D16" s="1463"/>
      <c r="E16" s="1463"/>
      <c r="F16" s="1463"/>
      <c r="G16" s="1463"/>
      <c r="H16" s="1520"/>
      <c r="I16" s="1520"/>
      <c r="N16" s="1463"/>
      <c r="O16" s="1463"/>
      <c r="P16" s="1463"/>
      <c r="Q16" s="1463"/>
      <c r="R16" s="1463"/>
      <c r="S16" s="1463"/>
      <c r="T16" s="1497"/>
      <c r="U16" s="1463"/>
      <c r="V16" s="1463"/>
      <c r="W16" s="1463"/>
      <c r="AB16" s="1493"/>
    </row>
    <row r="17" spans="3:12" ht="49.5" customHeight="1" x14ac:dyDescent="0.45">
      <c r="C17" s="1463"/>
      <c r="H17" s="1463"/>
      <c r="I17" s="1520"/>
    </row>
    <row r="18" spans="3:12" ht="49.5" customHeight="1" x14ac:dyDescent="0.45">
      <c r="C18" s="1463"/>
      <c r="H18" s="1463"/>
      <c r="I18" s="1520"/>
    </row>
    <row r="19" spans="3:12" ht="49.5" customHeight="1" x14ac:dyDescent="0.45">
      <c r="C19" s="1463"/>
      <c r="H19" s="1463"/>
      <c r="I19" s="1520"/>
    </row>
    <row r="20" spans="3:12" ht="49.5" customHeight="1" x14ac:dyDescent="0.45">
      <c r="C20" s="1463"/>
      <c r="H20" s="1463"/>
      <c r="I20" s="1520"/>
      <c r="J20" s="1517"/>
      <c r="K20" s="1517"/>
      <c r="L20" s="1517"/>
    </row>
    <row r="21" spans="3:12" ht="49.5" customHeight="1" x14ac:dyDescent="0.45">
      <c r="C21" s="1463"/>
      <c r="H21" s="1463"/>
      <c r="I21" s="1520"/>
      <c r="J21" s="1517"/>
      <c r="K21" s="1517"/>
      <c r="L21" s="1517"/>
    </row>
    <row r="22" spans="3:12" ht="49.5" customHeight="1" x14ac:dyDescent="0.45">
      <c r="C22" s="1463"/>
      <c r="H22" s="1463"/>
      <c r="I22" s="1520"/>
      <c r="J22" s="1517"/>
      <c r="K22" s="1517"/>
      <c r="L22" s="1517"/>
    </row>
  </sheetData>
  <mergeCells count="23">
    <mergeCell ref="AC3:AC5"/>
    <mergeCell ref="AD3:AD5"/>
    <mergeCell ref="J3:J5"/>
    <mergeCell ref="K3:K5"/>
    <mergeCell ref="M3:P3"/>
    <mergeCell ref="U3:U5"/>
    <mergeCell ref="V3:V5"/>
    <mergeCell ref="AA3:AA5"/>
    <mergeCell ref="Y3:Y5"/>
    <mergeCell ref="Z3:Z5"/>
    <mergeCell ref="AB3:AB5"/>
    <mergeCell ref="W3:W5"/>
    <mergeCell ref="X3:X5"/>
    <mergeCell ref="A3:A5"/>
    <mergeCell ref="C3:C5"/>
    <mergeCell ref="D3:D5"/>
    <mergeCell ref="E3:E5"/>
    <mergeCell ref="F3:F5"/>
    <mergeCell ref="H10:M10"/>
    <mergeCell ref="C1:K1"/>
    <mergeCell ref="I3:I5"/>
    <mergeCell ref="G3:H3"/>
    <mergeCell ref="L3:L5"/>
  </mergeCells>
  <printOptions horizontalCentered="1"/>
  <pageMargins left="0" right="0" top="0" bottom="0" header="0" footer="0"/>
  <pageSetup paperSize="9" orientation="landscape" r:id="rId1"/>
  <headerFooter>
    <oddFooter>&amp;Rกลุ่มงานยุทธศาตร์และแผนงานโครงการ2565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050A8-A132-4986-A1C8-E2B94BE07A4E}">
  <dimension ref="A1:AF16"/>
  <sheetViews>
    <sheetView topLeftCell="A3" workbookViewId="0">
      <selection activeCell="D3" sqref="D3:D5"/>
    </sheetView>
  </sheetViews>
  <sheetFormatPr defaultRowHeight="16.5" x14ac:dyDescent="0.25"/>
  <cols>
    <col min="1" max="1" width="3.42578125" customWidth="1"/>
    <col min="2" max="2" width="3.7109375" customWidth="1"/>
    <col min="3" max="3" width="26.42578125" style="757" customWidth="1"/>
    <col min="4" max="4" width="20.85546875" style="757" customWidth="1"/>
    <col min="5" max="5" width="15.42578125" style="757" customWidth="1"/>
    <col min="6" max="6" width="15" style="845" customWidth="1"/>
    <col min="7" max="7" width="9.140625" style="754"/>
    <col min="8" max="8" width="8.85546875" style="754" customWidth="1"/>
    <col min="9" max="9" width="11.7109375" style="754" customWidth="1"/>
    <col min="10" max="10" width="9.140625" style="754"/>
    <col min="11" max="11" width="9.140625" style="16" customWidth="1"/>
    <col min="12" max="14" width="4.28515625" style="16" customWidth="1"/>
    <col min="15" max="15" width="3" style="16" customWidth="1"/>
    <col min="16" max="19" width="3.42578125" style="16" customWidth="1"/>
  </cols>
  <sheetData>
    <row r="1" spans="1:32" s="16" customFormat="1" ht="18.75" x14ac:dyDescent="0.25">
      <c r="C1" s="757"/>
      <c r="D1" s="757"/>
      <c r="E1" s="818" t="s">
        <v>174</v>
      </c>
      <c r="F1" s="839"/>
      <c r="G1" s="818"/>
      <c r="H1" s="818"/>
      <c r="I1" s="818"/>
      <c r="J1" s="818"/>
      <c r="K1" s="818"/>
      <c r="L1" s="818"/>
      <c r="M1" s="818"/>
      <c r="N1" s="818"/>
      <c r="O1" s="818"/>
      <c r="P1" s="818"/>
    </row>
    <row r="2" spans="1:32" s="400" customFormat="1" ht="18.75" customHeight="1" x14ac:dyDescent="0.2">
      <c r="A2" s="399"/>
      <c r="B2" s="645"/>
      <c r="C2" s="759" t="s">
        <v>446</v>
      </c>
      <c r="E2" s="758"/>
      <c r="F2" s="840"/>
      <c r="G2" s="771"/>
      <c r="H2" s="772"/>
      <c r="I2" s="773">
        <f>SUM(I6:I25)</f>
        <v>273220</v>
      </c>
      <c r="J2" s="755"/>
      <c r="L2" s="237">
        <f t="shared" ref="L2:S2" si="0">COUNTIF(L6:L75,"/")</f>
        <v>0</v>
      </c>
      <c r="M2" s="237">
        <f t="shared" si="0"/>
        <v>0</v>
      </c>
      <c r="N2" s="237">
        <f t="shared" si="0"/>
        <v>0</v>
      </c>
      <c r="O2" s="237">
        <f t="shared" si="0"/>
        <v>5</v>
      </c>
      <c r="P2" s="237">
        <f t="shared" si="0"/>
        <v>5</v>
      </c>
      <c r="Q2" s="237">
        <f t="shared" si="0"/>
        <v>0</v>
      </c>
      <c r="R2" s="237">
        <f t="shared" si="0"/>
        <v>0</v>
      </c>
      <c r="S2" s="237">
        <f t="shared" si="0"/>
        <v>0</v>
      </c>
      <c r="T2" s="675"/>
      <c r="U2" s="651" t="e">
        <f>COUNTIF(#REF!,"/")</f>
        <v>#REF!</v>
      </c>
      <c r="V2" s="651" t="e">
        <f>COUNTIF(#REF!,"/")</f>
        <v>#REF!</v>
      </c>
      <c r="W2" s="651" t="e">
        <f>COUNTIF(#REF!,"/")</f>
        <v>#REF!</v>
      </c>
      <c r="X2" s="651" t="e">
        <f>COUNTIF(#REF!,"/")</f>
        <v>#REF!</v>
      </c>
      <c r="Y2" s="651" t="e">
        <f>COUNTIF(#REF!,"/")</f>
        <v>#REF!</v>
      </c>
      <c r="Z2" s="651" t="e">
        <f>COUNTIF(#REF!,"/")</f>
        <v>#REF!</v>
      </c>
      <c r="AA2" s="401"/>
      <c r="AB2" s="652">
        <f>COUNTIF(AB6:AB79,"/")</f>
        <v>0</v>
      </c>
      <c r="AC2" s="652">
        <f>COUNTIF(AC6:AC79,"/")</f>
        <v>0</v>
      </c>
      <c r="AD2" s="652">
        <f>COUNTIF(AD6:AD79,"/")</f>
        <v>0</v>
      </c>
    </row>
    <row r="3" spans="1:32" s="243" customFormat="1" ht="16.5" customHeight="1" x14ac:dyDescent="0.2">
      <c r="A3" s="2653" t="s">
        <v>19</v>
      </c>
      <c r="B3" s="653" t="s">
        <v>179</v>
      </c>
      <c r="C3" s="2981" t="s">
        <v>13</v>
      </c>
      <c r="D3" s="2981" t="s">
        <v>0</v>
      </c>
      <c r="E3" s="819" t="s">
        <v>12</v>
      </c>
      <c r="F3" s="841" t="s">
        <v>48</v>
      </c>
      <c r="G3" s="828" t="s">
        <v>21</v>
      </c>
      <c r="H3" s="829"/>
      <c r="I3" s="822" t="s">
        <v>134</v>
      </c>
      <c r="J3" s="265" t="s">
        <v>15</v>
      </c>
      <c r="K3" s="832" t="s">
        <v>22</v>
      </c>
      <c r="L3" s="825" t="s">
        <v>23</v>
      </c>
      <c r="M3" s="826"/>
      <c r="N3" s="826"/>
      <c r="O3" s="827"/>
      <c r="P3" s="830" t="s">
        <v>7</v>
      </c>
      <c r="Q3" s="826"/>
      <c r="R3" s="826"/>
      <c r="S3" s="831"/>
      <c r="T3" s="2978" t="s">
        <v>128</v>
      </c>
      <c r="U3" s="2979" t="s">
        <v>119</v>
      </c>
      <c r="V3" s="2979" t="s">
        <v>120</v>
      </c>
      <c r="W3" s="2980" t="s">
        <v>125</v>
      </c>
      <c r="X3" s="2980" t="s">
        <v>129</v>
      </c>
      <c r="Y3" s="2972" t="s">
        <v>144</v>
      </c>
      <c r="Z3" s="2975" t="s">
        <v>145</v>
      </c>
      <c r="AA3" s="2975" t="s">
        <v>150</v>
      </c>
    </row>
    <row r="4" spans="1:32" s="243" customFormat="1" ht="24.75" customHeight="1" x14ac:dyDescent="0.2">
      <c r="A4" s="2653"/>
      <c r="B4" s="2984" t="s">
        <v>78</v>
      </c>
      <c r="C4" s="2982"/>
      <c r="D4" s="2982"/>
      <c r="E4" s="820"/>
      <c r="F4" s="842"/>
      <c r="G4" s="774"/>
      <c r="H4" s="775"/>
      <c r="I4" s="823"/>
      <c r="J4" s="266"/>
      <c r="K4" s="833"/>
      <c r="L4" s="680" t="s">
        <v>116</v>
      </c>
      <c r="M4" s="680" t="s">
        <v>46</v>
      </c>
      <c r="N4" s="680" t="s">
        <v>77</v>
      </c>
      <c r="O4" s="681" t="s">
        <v>45</v>
      </c>
      <c r="P4" s="681" t="s">
        <v>24</v>
      </c>
      <c r="Q4" s="680" t="s">
        <v>25</v>
      </c>
      <c r="R4" s="680" t="s">
        <v>26</v>
      </c>
      <c r="S4" s="682" t="s">
        <v>27</v>
      </c>
      <c r="T4" s="2978"/>
      <c r="U4" s="2979"/>
      <c r="V4" s="2979"/>
      <c r="W4" s="2980"/>
      <c r="X4" s="2980"/>
      <c r="Y4" s="2973"/>
      <c r="Z4" s="2976"/>
      <c r="AA4" s="2976"/>
    </row>
    <row r="5" spans="1:32" s="243" customFormat="1" ht="52.5" customHeight="1" x14ac:dyDescent="0.2">
      <c r="A5" s="2653"/>
      <c r="B5" s="2985"/>
      <c r="C5" s="2983"/>
      <c r="D5" s="2983"/>
      <c r="E5" s="821"/>
      <c r="F5" s="843"/>
      <c r="G5" s="776" t="s">
        <v>130</v>
      </c>
      <c r="H5" s="777" t="s">
        <v>131</v>
      </c>
      <c r="I5" s="824"/>
      <c r="J5" s="267"/>
      <c r="K5" s="834"/>
      <c r="L5" s="779" t="s">
        <v>182</v>
      </c>
      <c r="M5" s="779" t="s">
        <v>9</v>
      </c>
      <c r="N5" s="779"/>
      <c r="O5" s="780" t="s">
        <v>181</v>
      </c>
      <c r="P5" s="780" t="s">
        <v>8</v>
      </c>
      <c r="Q5" s="779" t="s">
        <v>9</v>
      </c>
      <c r="R5" s="779" t="s">
        <v>10</v>
      </c>
      <c r="S5" s="781" t="s">
        <v>11</v>
      </c>
      <c r="T5" s="2978"/>
      <c r="U5" s="2979"/>
      <c r="V5" s="2979"/>
      <c r="W5" s="2980"/>
      <c r="X5" s="2980"/>
      <c r="Y5" s="2974"/>
      <c r="Z5" s="2977"/>
      <c r="AA5" s="2977"/>
    </row>
    <row r="6" spans="1:32" s="222" customFormat="1" ht="216.75" customHeight="1" x14ac:dyDescent="0.2">
      <c r="A6" s="394">
        <v>5</v>
      </c>
      <c r="B6" s="663">
        <v>1</v>
      </c>
      <c r="C6" s="760" t="s">
        <v>448</v>
      </c>
      <c r="D6" s="761" t="s">
        <v>426</v>
      </c>
      <c r="E6" s="762" t="s">
        <v>427</v>
      </c>
      <c r="F6" s="844" t="s">
        <v>428</v>
      </c>
      <c r="G6" s="756">
        <v>44256</v>
      </c>
      <c r="H6" s="756">
        <v>44469</v>
      </c>
      <c r="I6" s="635">
        <v>40000</v>
      </c>
      <c r="J6" s="633" t="s">
        <v>17</v>
      </c>
      <c r="K6" s="665" t="s">
        <v>429</v>
      </c>
      <c r="L6" s="664"/>
      <c r="M6" s="632"/>
      <c r="N6" s="220"/>
      <c r="O6" s="660" t="s">
        <v>49</v>
      </c>
      <c r="P6" s="660" t="s">
        <v>49</v>
      </c>
      <c r="Q6" s="666"/>
      <c r="R6" s="666"/>
      <c r="S6" s="666"/>
      <c r="T6" s="676">
        <v>44362</v>
      </c>
      <c r="U6" s="479"/>
      <c r="V6" s="479"/>
      <c r="W6" s="479"/>
      <c r="X6" s="479"/>
      <c r="Y6" s="479"/>
      <c r="Z6" s="646" t="s">
        <v>430</v>
      </c>
      <c r="AA6" s="647" t="s">
        <v>431</v>
      </c>
      <c r="AB6" s="400"/>
      <c r="AC6" s="400"/>
      <c r="AE6" s="667"/>
      <c r="AF6" s="400"/>
    </row>
    <row r="7" spans="1:32" s="222" customFormat="1" ht="264" x14ac:dyDescent="0.2">
      <c r="A7" s="364">
        <v>6</v>
      </c>
      <c r="B7" s="663">
        <v>2</v>
      </c>
      <c r="C7" s="760" t="s">
        <v>449</v>
      </c>
      <c r="D7" s="763" t="s">
        <v>476</v>
      </c>
      <c r="E7" s="762" t="s">
        <v>432</v>
      </c>
      <c r="F7" s="844" t="s">
        <v>433</v>
      </c>
      <c r="G7" s="778">
        <v>44621</v>
      </c>
      <c r="H7" s="778">
        <v>44834</v>
      </c>
      <c r="I7" s="635">
        <v>65000</v>
      </c>
      <c r="J7" s="634" t="s">
        <v>17</v>
      </c>
      <c r="K7" s="665" t="s">
        <v>434</v>
      </c>
      <c r="L7" s="664"/>
      <c r="M7" s="669"/>
      <c r="O7" s="660" t="s">
        <v>49</v>
      </c>
      <c r="P7" s="660" t="s">
        <v>49</v>
      </c>
      <c r="Q7" s="670"/>
      <c r="R7" s="666"/>
      <c r="S7" s="666"/>
      <c r="T7" s="676">
        <v>44362</v>
      </c>
      <c r="U7" s="479"/>
      <c r="V7" s="479"/>
      <c r="W7" s="479"/>
      <c r="X7" s="479"/>
      <c r="Y7" s="479"/>
      <c r="Z7" s="646" t="s">
        <v>430</v>
      </c>
      <c r="AA7" s="647" t="s">
        <v>431</v>
      </c>
      <c r="AB7" s="400"/>
      <c r="AC7" s="400"/>
      <c r="AD7" s="667"/>
      <c r="AE7" s="351"/>
      <c r="AF7" s="400"/>
    </row>
    <row r="8" spans="1:32" s="222" customFormat="1" ht="280.5" x14ac:dyDescent="0.2">
      <c r="A8" s="364">
        <v>7</v>
      </c>
      <c r="B8" s="663">
        <v>3</v>
      </c>
      <c r="C8" s="764" t="s">
        <v>450</v>
      </c>
      <c r="D8" s="765" t="s">
        <v>435</v>
      </c>
      <c r="E8" s="766" t="s">
        <v>436</v>
      </c>
      <c r="F8" s="766" t="s">
        <v>437</v>
      </c>
      <c r="G8" s="778">
        <v>44621</v>
      </c>
      <c r="H8" s="778">
        <v>44834</v>
      </c>
      <c r="I8" s="635">
        <v>100000</v>
      </c>
      <c r="J8" s="634" t="s">
        <v>17</v>
      </c>
      <c r="K8" s="665" t="s">
        <v>429</v>
      </c>
      <c r="L8" s="664"/>
      <c r="M8" s="632"/>
      <c r="N8" s="647"/>
      <c r="O8" s="660" t="s">
        <v>49</v>
      </c>
      <c r="P8" s="660" t="s">
        <v>49</v>
      </c>
      <c r="Q8" s="666"/>
      <c r="R8" s="666"/>
      <c r="S8" s="666"/>
      <c r="T8" s="676">
        <v>44362</v>
      </c>
      <c r="U8" s="479"/>
      <c r="V8" s="479"/>
      <c r="W8" s="479"/>
      <c r="X8" s="479"/>
      <c r="Y8" s="479"/>
      <c r="Z8" s="351" t="s">
        <v>438</v>
      </c>
      <c r="AA8" s="351" t="s">
        <v>439</v>
      </c>
      <c r="AB8" s="400"/>
      <c r="AC8" s="400"/>
      <c r="AD8" s="667"/>
      <c r="AE8" s="351"/>
      <c r="AF8" s="400"/>
    </row>
    <row r="9" spans="1:32" s="250" customFormat="1" ht="83.25" customHeight="1" x14ac:dyDescent="0.2">
      <c r="A9" s="804">
        <v>8</v>
      </c>
      <c r="B9" s="804">
        <v>4</v>
      </c>
      <c r="C9" s="805" t="s">
        <v>451</v>
      </c>
      <c r="D9" s="806" t="s">
        <v>440</v>
      </c>
      <c r="E9" s="806" t="s">
        <v>441</v>
      </c>
      <c r="F9" s="806"/>
      <c r="G9" s="807">
        <v>44682</v>
      </c>
      <c r="H9" s="808">
        <v>44834</v>
      </c>
      <c r="I9" s="835">
        <f>90*50*2</f>
        <v>9000</v>
      </c>
      <c r="J9" s="809" t="s">
        <v>17</v>
      </c>
      <c r="K9" s="810" t="s">
        <v>442</v>
      </c>
      <c r="L9" s="811"/>
      <c r="M9" s="811"/>
      <c r="N9" s="812"/>
      <c r="O9" s="813" t="s">
        <v>49</v>
      </c>
      <c r="P9" s="813" t="s">
        <v>49</v>
      </c>
      <c r="Q9" s="812"/>
      <c r="R9" s="804"/>
      <c r="S9" s="812"/>
      <c r="T9" s="814">
        <v>44362</v>
      </c>
      <c r="U9" s="815"/>
      <c r="V9" s="815"/>
      <c r="W9" s="815"/>
      <c r="X9" s="815"/>
      <c r="Y9" s="815"/>
      <c r="Z9" s="812"/>
      <c r="AA9" s="812"/>
      <c r="AB9" s="400"/>
      <c r="AC9" s="400"/>
      <c r="AD9" s="812"/>
      <c r="AE9" s="812"/>
      <c r="AF9" s="400"/>
    </row>
    <row r="10" spans="1:32" s="250" customFormat="1" ht="152.25" customHeight="1" x14ac:dyDescent="0.2">
      <c r="A10" s="394">
        <v>9</v>
      </c>
      <c r="B10" s="394">
        <v>5</v>
      </c>
      <c r="C10" s="268" t="s">
        <v>474</v>
      </c>
      <c r="D10" s="217" t="s">
        <v>470</v>
      </c>
      <c r="E10" s="217" t="s">
        <v>475</v>
      </c>
      <c r="F10" s="217" t="s">
        <v>471</v>
      </c>
      <c r="G10" s="362">
        <v>44470</v>
      </c>
      <c r="H10" s="668">
        <v>44834</v>
      </c>
      <c r="I10" s="671">
        <v>59220</v>
      </c>
      <c r="J10" s="218" t="s">
        <v>17</v>
      </c>
      <c r="K10" s="217" t="s">
        <v>442</v>
      </c>
      <c r="L10" s="672"/>
      <c r="M10" s="672"/>
      <c r="N10" s="218"/>
      <c r="O10" s="660" t="s">
        <v>49</v>
      </c>
      <c r="P10" s="660" t="s">
        <v>49</v>
      </c>
      <c r="Q10" s="218"/>
      <c r="R10" s="394"/>
      <c r="S10" s="218"/>
      <c r="T10" s="676"/>
      <c r="U10" s="479"/>
      <c r="V10" s="479"/>
      <c r="W10" s="479"/>
      <c r="X10" s="479"/>
      <c r="Y10" s="479"/>
      <c r="Z10" s="218"/>
      <c r="AA10" s="218"/>
      <c r="AB10" s="400"/>
      <c r="AC10" s="400"/>
      <c r="AD10" s="803"/>
      <c r="AE10" s="803"/>
      <c r="AF10" s="400"/>
    </row>
    <row r="12" spans="1:32" ht="18.75" x14ac:dyDescent="0.45">
      <c r="A12" s="767" t="s">
        <v>240</v>
      </c>
      <c r="B12" s="768"/>
      <c r="C12" s="768"/>
      <c r="D12" s="768"/>
      <c r="E12" s="768"/>
      <c r="L12" s="572" t="s">
        <v>384</v>
      </c>
      <c r="M12" s="572"/>
      <c r="N12" s="572"/>
      <c r="O12" s="572"/>
      <c r="P12" s="4"/>
    </row>
    <row r="13" spans="1:32" ht="18.75" x14ac:dyDescent="0.45">
      <c r="A13" s="767" t="s">
        <v>189</v>
      </c>
      <c r="B13" s="768"/>
      <c r="C13" s="768"/>
      <c r="D13" s="768"/>
      <c r="E13" s="768"/>
      <c r="L13" s="572" t="s">
        <v>443</v>
      </c>
      <c r="M13" s="572"/>
      <c r="N13" s="572"/>
      <c r="O13" s="572"/>
      <c r="P13" s="4"/>
    </row>
    <row r="14" spans="1:32" ht="18.75" x14ac:dyDescent="0.45">
      <c r="A14" s="767" t="s">
        <v>190</v>
      </c>
      <c r="B14" s="768"/>
      <c r="C14" s="768"/>
      <c r="D14" s="768"/>
      <c r="E14" s="768"/>
      <c r="L14" s="572" t="s">
        <v>444</v>
      </c>
      <c r="M14" s="572"/>
      <c r="N14" s="572"/>
      <c r="O14" s="572"/>
      <c r="P14" s="4"/>
    </row>
    <row r="15" spans="1:32" ht="18.75" x14ac:dyDescent="0.45">
      <c r="A15" s="769" t="s">
        <v>242</v>
      </c>
      <c r="B15" s="768"/>
      <c r="C15" s="768"/>
      <c r="D15" s="768"/>
      <c r="E15" s="768"/>
      <c r="L15" s="584" t="s">
        <v>472</v>
      </c>
      <c r="M15" s="572"/>
      <c r="N15" s="572"/>
      <c r="O15" s="572"/>
      <c r="P15" s="4"/>
    </row>
    <row r="16" spans="1:32" x14ac:dyDescent="0.2">
      <c r="A16" s="770" t="s">
        <v>445</v>
      </c>
      <c r="B16" s="768"/>
      <c r="C16" s="768"/>
      <c r="D16" s="768"/>
      <c r="E16" s="768"/>
    </row>
  </sheetData>
  <mergeCells count="12">
    <mergeCell ref="A3:A5"/>
    <mergeCell ref="C3:C5"/>
    <mergeCell ref="D3:D5"/>
    <mergeCell ref="B4:B5"/>
    <mergeCell ref="X3:X5"/>
    <mergeCell ref="Y3:Y5"/>
    <mergeCell ref="Z3:Z5"/>
    <mergeCell ref="AA3:AA5"/>
    <mergeCell ref="T3:T5"/>
    <mergeCell ref="U3:U5"/>
    <mergeCell ref="V3:V5"/>
    <mergeCell ref="W3:W5"/>
  </mergeCells>
  <printOptions horizontalCentered="1"/>
  <pageMargins left="0" right="0" top="0" bottom="0" header="0" footer="0"/>
  <pageSetup paperSize="9" scale="85" orientation="landscape" r:id="rId1"/>
  <headerFooter>
    <oddFooter>&amp;Rกลุ่มงานยุทธศาสตร์และแผนงานโครงการ2565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A159"/>
  <sheetViews>
    <sheetView workbookViewId="0">
      <selection activeCell="D5" sqref="D5"/>
    </sheetView>
  </sheetViews>
  <sheetFormatPr defaultRowHeight="12.75" x14ac:dyDescent="0.2"/>
  <cols>
    <col min="1" max="1" width="4.140625" style="72" customWidth="1"/>
    <col min="2" max="2" width="4" customWidth="1"/>
    <col min="9" max="9" width="14.28515625" customWidth="1"/>
  </cols>
  <sheetData>
    <row r="1" spans="1:27" ht="17.25" customHeight="1" x14ac:dyDescent="0.2">
      <c r="E1" s="30" t="s">
        <v>18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0"/>
      <c r="S1" s="20"/>
      <c r="T1" s="20"/>
      <c r="U1" s="20"/>
      <c r="V1" s="20"/>
    </row>
    <row r="2" spans="1:27" ht="7.5" customHeight="1" x14ac:dyDescent="0.2">
      <c r="A2" s="81"/>
      <c r="B2" s="28"/>
    </row>
    <row r="3" spans="1:27" ht="21.75" customHeight="1" x14ac:dyDescent="0.2">
      <c r="D3" s="3" t="s">
        <v>135</v>
      </c>
      <c r="J3" s="15">
        <f>SUM(J8:J15)</f>
        <v>0</v>
      </c>
      <c r="K3" s="15">
        <f>SUM(K8:K15)</f>
        <v>0</v>
      </c>
      <c r="L3" s="15">
        <f>SUM(L8:L15)</f>
        <v>0</v>
      </c>
      <c r="M3" s="15">
        <f>SUM(M8:M15)</f>
        <v>0</v>
      </c>
    </row>
    <row r="4" spans="1:27" ht="6.75" customHeight="1" x14ac:dyDescent="0.2"/>
    <row r="5" spans="1:27" s="2" customFormat="1" ht="31.5" customHeight="1" x14ac:dyDescent="0.2">
      <c r="B5" s="189" t="s">
        <v>179</v>
      </c>
      <c r="C5" s="190" t="s">
        <v>13</v>
      </c>
      <c r="D5" s="190" t="s">
        <v>0</v>
      </c>
      <c r="E5" s="190" t="s">
        <v>12</v>
      </c>
      <c r="F5" s="190" t="s">
        <v>48</v>
      </c>
      <c r="G5" s="2994" t="s">
        <v>21</v>
      </c>
      <c r="H5" s="2995"/>
      <c r="I5" s="2999" t="s">
        <v>134</v>
      </c>
      <c r="J5" s="190" t="s">
        <v>15</v>
      </c>
      <c r="K5" s="191" t="s">
        <v>22</v>
      </c>
      <c r="L5" s="2996" t="s">
        <v>23</v>
      </c>
      <c r="M5" s="2997"/>
      <c r="N5" s="2997"/>
      <c r="O5" s="2998"/>
      <c r="P5" s="192" t="s">
        <v>7</v>
      </c>
      <c r="Q5" s="193"/>
      <c r="R5" s="193"/>
      <c r="S5" s="194"/>
      <c r="T5" s="3002" t="s">
        <v>128</v>
      </c>
      <c r="U5" s="2989" t="s">
        <v>119</v>
      </c>
      <c r="V5" s="2989" t="s">
        <v>120</v>
      </c>
      <c r="W5" s="2990" t="s">
        <v>125</v>
      </c>
      <c r="X5" s="2990" t="s">
        <v>129</v>
      </c>
      <c r="Y5" s="2991" t="s">
        <v>144</v>
      </c>
      <c r="Z5" s="2986" t="s">
        <v>145</v>
      </c>
      <c r="AA5" s="2986" t="s">
        <v>150</v>
      </c>
    </row>
    <row r="6" spans="1:27" s="2" customFormat="1" ht="24.75" customHeight="1" x14ac:dyDescent="0.2">
      <c r="B6" s="195" t="s">
        <v>78</v>
      </c>
      <c r="C6" s="196"/>
      <c r="D6" s="196"/>
      <c r="E6" s="196"/>
      <c r="F6" s="196"/>
      <c r="G6" s="197"/>
      <c r="H6" s="197"/>
      <c r="I6" s="3000"/>
      <c r="J6" s="196"/>
      <c r="K6" s="196"/>
      <c r="L6" s="198" t="s">
        <v>116</v>
      </c>
      <c r="M6" s="198" t="s">
        <v>46</v>
      </c>
      <c r="N6" s="198" t="s">
        <v>77</v>
      </c>
      <c r="O6" s="198" t="s">
        <v>45</v>
      </c>
      <c r="P6" s="198" t="s">
        <v>24</v>
      </c>
      <c r="Q6" s="198" t="s">
        <v>25</v>
      </c>
      <c r="R6" s="198" t="s">
        <v>26</v>
      </c>
      <c r="S6" s="199" t="s">
        <v>27</v>
      </c>
      <c r="T6" s="3002"/>
      <c r="U6" s="2989"/>
      <c r="V6" s="2989"/>
      <c r="W6" s="2990"/>
      <c r="X6" s="2990"/>
      <c r="Y6" s="2992"/>
      <c r="Z6" s="2987"/>
      <c r="AA6" s="2987"/>
    </row>
    <row r="7" spans="1:27" s="2" customFormat="1" ht="52.5" customHeight="1" x14ac:dyDescent="0.2">
      <c r="B7" s="200"/>
      <c r="C7" s="201"/>
      <c r="D7" s="201"/>
      <c r="E7" s="201"/>
      <c r="F7" s="201"/>
      <c r="G7" s="202" t="s">
        <v>130</v>
      </c>
      <c r="H7" s="202" t="s">
        <v>131</v>
      </c>
      <c r="I7" s="3001"/>
      <c r="J7" s="201"/>
      <c r="K7" s="201"/>
      <c r="L7" s="203" t="s">
        <v>182</v>
      </c>
      <c r="M7" s="203" t="s">
        <v>9</v>
      </c>
      <c r="N7" s="203" t="s">
        <v>180</v>
      </c>
      <c r="O7" s="203" t="s">
        <v>181</v>
      </c>
      <c r="P7" s="203" t="s">
        <v>8</v>
      </c>
      <c r="Q7" s="203" t="s">
        <v>9</v>
      </c>
      <c r="R7" s="203" t="s">
        <v>10</v>
      </c>
      <c r="S7" s="204" t="s">
        <v>11</v>
      </c>
      <c r="T7" s="3002"/>
      <c r="U7" s="2989"/>
      <c r="V7" s="2989"/>
      <c r="W7" s="2990"/>
      <c r="X7" s="2990"/>
      <c r="Y7" s="2993"/>
      <c r="Z7" s="2988"/>
      <c r="AA7" s="2988"/>
    </row>
    <row r="8" spans="1:27" s="1" customFormat="1" ht="130.5" customHeight="1" x14ac:dyDescent="0.2">
      <c r="B8" s="26">
        <v>1</v>
      </c>
      <c r="C8" s="13" t="s">
        <v>276</v>
      </c>
      <c r="D8" s="13" t="s">
        <v>277</v>
      </c>
      <c r="E8" s="13" t="s">
        <v>278</v>
      </c>
      <c r="F8" s="291" t="s">
        <v>279</v>
      </c>
      <c r="G8" s="292">
        <v>44470</v>
      </c>
      <c r="H8" s="292">
        <v>44834</v>
      </c>
      <c r="I8" s="293">
        <v>0</v>
      </c>
      <c r="J8" s="26">
        <v>0</v>
      </c>
      <c r="K8" s="17" t="s">
        <v>280</v>
      </c>
      <c r="L8" s="475" t="s">
        <v>49</v>
      </c>
      <c r="M8" s="476"/>
      <c r="N8" s="476"/>
      <c r="O8" s="476"/>
      <c r="Q8" s="477"/>
      <c r="R8" s="475" t="s">
        <v>49</v>
      </c>
      <c r="S8" s="478"/>
      <c r="T8" s="14"/>
      <c r="U8" s="294" t="s">
        <v>49</v>
      </c>
      <c r="V8" s="14"/>
    </row>
    <row r="9" spans="1:27" s="298" customFormat="1" ht="103.5" customHeight="1" x14ac:dyDescent="0.2">
      <c r="B9" s="26">
        <v>2</v>
      </c>
      <c r="C9" s="14" t="s">
        <v>281</v>
      </c>
      <c r="D9" s="295" t="s">
        <v>282</v>
      </c>
      <c r="E9" s="295" t="s">
        <v>283</v>
      </c>
      <c r="F9" s="296" t="s">
        <v>284</v>
      </c>
      <c r="G9" s="292">
        <v>44470</v>
      </c>
      <c r="H9" s="292">
        <v>44834</v>
      </c>
      <c r="I9" s="297">
        <v>27000</v>
      </c>
      <c r="J9" s="77" t="s">
        <v>17</v>
      </c>
      <c r="K9" s="77" t="s">
        <v>285</v>
      </c>
      <c r="L9" s="301"/>
      <c r="M9" s="14"/>
      <c r="N9" s="294" t="s">
        <v>49</v>
      </c>
      <c r="O9" s="14"/>
      <c r="P9" s="301"/>
      <c r="Q9" s="14"/>
      <c r="R9" s="14"/>
      <c r="S9" s="294" t="s">
        <v>49</v>
      </c>
      <c r="T9" s="14"/>
      <c r="U9" s="14"/>
      <c r="V9" s="294" t="s">
        <v>49</v>
      </c>
    </row>
    <row r="10" spans="1:27" s="2" customFormat="1" ht="87" customHeight="1" x14ac:dyDescent="0.2">
      <c r="B10" s="26">
        <v>3</v>
      </c>
      <c r="C10" s="14" t="s">
        <v>286</v>
      </c>
      <c r="D10" s="14" t="s">
        <v>287</v>
      </c>
      <c r="E10" s="295" t="s">
        <v>288</v>
      </c>
      <c r="F10" s="299" t="s">
        <v>289</v>
      </c>
      <c r="G10" s="292">
        <v>44470</v>
      </c>
      <c r="H10" s="292">
        <v>44834</v>
      </c>
      <c r="I10" s="297">
        <v>5000</v>
      </c>
      <c r="J10" s="77" t="s">
        <v>17</v>
      </c>
      <c r="K10" s="77" t="s">
        <v>285</v>
      </c>
      <c r="L10" s="14"/>
      <c r="M10" s="14"/>
      <c r="N10" s="294" t="s">
        <v>49</v>
      </c>
      <c r="O10" s="14"/>
      <c r="P10" s="14"/>
      <c r="Q10" s="14"/>
      <c r="R10" s="14"/>
      <c r="S10" s="294" t="s">
        <v>49</v>
      </c>
      <c r="T10" s="14"/>
      <c r="U10" s="14"/>
      <c r="V10" s="294" t="s">
        <v>49</v>
      </c>
    </row>
    <row r="11" spans="1:27" s="298" customFormat="1" ht="168" customHeight="1" x14ac:dyDescent="0.2">
      <c r="B11" s="26">
        <v>4</v>
      </c>
      <c r="C11" s="13" t="s">
        <v>290</v>
      </c>
      <c r="D11" s="291" t="s">
        <v>291</v>
      </c>
      <c r="E11" s="291" t="s">
        <v>292</v>
      </c>
      <c r="F11" s="291" t="s">
        <v>293</v>
      </c>
      <c r="G11" s="292">
        <v>44470</v>
      </c>
      <c r="H11" s="292">
        <v>44834</v>
      </c>
      <c r="I11" s="297">
        <v>0</v>
      </c>
      <c r="J11" s="26">
        <v>0</v>
      </c>
      <c r="K11" s="17" t="s">
        <v>294</v>
      </c>
      <c r="L11" s="17"/>
      <c r="M11" s="301"/>
      <c r="N11" s="294" t="s">
        <v>49</v>
      </c>
      <c r="O11" s="291"/>
      <c r="P11" s="301"/>
      <c r="Q11" s="301"/>
      <c r="R11" s="301"/>
      <c r="S11" s="294" t="s">
        <v>49</v>
      </c>
      <c r="T11" s="301"/>
      <c r="U11" s="301"/>
      <c r="V11" s="294" t="s">
        <v>49</v>
      </c>
    </row>
    <row r="12" spans="1:27" s="1" customFormat="1" ht="409.5" x14ac:dyDescent="0.2">
      <c r="B12" s="26">
        <v>5</v>
      </c>
      <c r="C12" s="13" t="s">
        <v>295</v>
      </c>
      <c r="D12" s="291" t="s">
        <v>296</v>
      </c>
      <c r="E12" s="13" t="s">
        <v>297</v>
      </c>
      <c r="F12" s="291" t="s">
        <v>298</v>
      </c>
      <c r="G12" s="292">
        <v>44470</v>
      </c>
      <c r="H12" s="292">
        <v>44834</v>
      </c>
      <c r="I12" s="302">
        <v>0</v>
      </c>
      <c r="J12" s="26">
        <v>0</v>
      </c>
      <c r="K12" s="17" t="s">
        <v>299</v>
      </c>
      <c r="L12" s="13"/>
      <c r="M12" s="294" t="s">
        <v>49</v>
      </c>
      <c r="O12" s="13"/>
      <c r="Q12" s="294" t="s">
        <v>49</v>
      </c>
      <c r="R12" s="13"/>
      <c r="S12" s="17">
        <v>2</v>
      </c>
      <c r="T12" s="294"/>
      <c r="U12" s="13"/>
      <c r="V12" s="14"/>
    </row>
    <row r="13" spans="1:27" s="306" customFormat="1" ht="409.5" customHeight="1" x14ac:dyDescent="0.2">
      <c r="B13" s="26">
        <v>6</v>
      </c>
      <c r="C13" s="303" t="s">
        <v>300</v>
      </c>
      <c r="D13" s="291" t="s">
        <v>301</v>
      </c>
      <c r="E13" s="303" t="s">
        <v>302</v>
      </c>
      <c r="F13" s="304" t="s">
        <v>303</v>
      </c>
      <c r="G13" s="292">
        <v>44470</v>
      </c>
      <c r="H13" s="292">
        <v>44834</v>
      </c>
      <c r="I13" s="303">
        <v>100000</v>
      </c>
      <c r="J13" s="305" t="s">
        <v>29</v>
      </c>
      <c r="K13" s="305" t="s">
        <v>109</v>
      </c>
      <c r="L13" s="301"/>
      <c r="M13" s="14"/>
      <c r="N13" s="294" t="s">
        <v>49</v>
      </c>
      <c r="O13" s="14"/>
      <c r="P13" s="301"/>
      <c r="Q13" s="14"/>
      <c r="R13" s="14"/>
      <c r="S13" s="294" t="s">
        <v>49</v>
      </c>
      <c r="T13" s="300"/>
      <c r="U13" s="301"/>
      <c r="V13" s="301"/>
    </row>
    <row r="14" spans="1:27" s="298" customFormat="1" ht="190.5" customHeight="1" x14ac:dyDescent="0.2">
      <c r="B14" s="26">
        <v>7</v>
      </c>
      <c r="C14" s="303" t="s">
        <v>304</v>
      </c>
      <c r="D14" s="307" t="s">
        <v>305</v>
      </c>
      <c r="E14" s="303" t="s">
        <v>306</v>
      </c>
      <c r="F14" s="304" t="s">
        <v>307</v>
      </c>
      <c r="G14" s="292">
        <v>44470</v>
      </c>
      <c r="H14" s="292">
        <v>44834</v>
      </c>
      <c r="I14" s="305">
        <v>50000</v>
      </c>
      <c r="J14" s="305" t="s">
        <v>29</v>
      </c>
      <c r="K14" s="305" t="s">
        <v>308</v>
      </c>
      <c r="L14" s="301"/>
      <c r="M14" s="14"/>
      <c r="N14" s="294" t="s">
        <v>49</v>
      </c>
      <c r="O14" s="14"/>
      <c r="P14" s="301"/>
      <c r="Q14" s="14"/>
      <c r="R14" s="14"/>
      <c r="S14" s="294" t="s">
        <v>49</v>
      </c>
      <c r="T14" s="300" t="s">
        <v>137</v>
      </c>
      <c r="U14" s="301"/>
      <c r="V14" s="301"/>
    </row>
    <row r="15" spans="1:27" s="1" customFormat="1" ht="47.25" customHeight="1" x14ac:dyDescent="0.2">
      <c r="B15" s="308" t="s">
        <v>309</v>
      </c>
      <c r="C15" s="309"/>
      <c r="D15" s="310"/>
      <c r="E15" s="311"/>
      <c r="F15" s="312"/>
      <c r="G15" s="313"/>
      <c r="I15" s="314">
        <f>SUM(I8:I14)</f>
        <v>182000</v>
      </c>
      <c r="J15" s="311"/>
    </row>
    <row r="16" spans="1:27" ht="47.25" customHeight="1" x14ac:dyDescent="0.2">
      <c r="D16" s="22"/>
      <c r="E16" s="22"/>
      <c r="F16" s="27"/>
      <c r="G16" s="5"/>
      <c r="H16" s="19"/>
      <c r="I16" s="23"/>
      <c r="J16" s="5"/>
      <c r="K16" s="5"/>
      <c r="L16" s="21"/>
    </row>
    <row r="17" spans="4:12" ht="47.25" customHeight="1" x14ac:dyDescent="0.2">
      <c r="D17" s="22"/>
      <c r="E17" s="22"/>
      <c r="F17" s="22"/>
      <c r="G17" s="5"/>
      <c r="H17" s="19"/>
      <c r="I17" s="23"/>
      <c r="J17" s="5"/>
      <c r="K17" s="5"/>
      <c r="L17" s="21"/>
    </row>
    <row r="18" spans="4:12" ht="47.25" customHeight="1" x14ac:dyDescent="0.2">
      <c r="D18" s="22"/>
      <c r="E18" s="22"/>
      <c r="F18" s="22"/>
      <c r="G18" s="5"/>
      <c r="H18" s="19"/>
      <c r="I18" s="23"/>
      <c r="J18" s="5"/>
      <c r="K18" s="5"/>
      <c r="L18" s="21"/>
    </row>
    <row r="19" spans="4:12" ht="47.25" customHeight="1" x14ac:dyDescent="0.2">
      <c r="D19" s="22"/>
      <c r="E19" s="22"/>
      <c r="F19" s="22"/>
      <c r="G19" s="5"/>
      <c r="H19" s="19"/>
      <c r="I19" s="23"/>
      <c r="J19" s="5"/>
      <c r="K19" s="5"/>
      <c r="L19" s="21"/>
    </row>
    <row r="20" spans="4:12" ht="47.25" customHeight="1" x14ac:dyDescent="0.2">
      <c r="D20" s="22"/>
      <c r="E20" s="22"/>
      <c r="F20" s="22"/>
      <c r="G20" s="5"/>
      <c r="H20" s="19"/>
      <c r="I20" s="23"/>
      <c r="J20" s="5"/>
      <c r="K20" s="5"/>
      <c r="L20" s="21"/>
    </row>
    <row r="21" spans="4:12" ht="47.25" customHeight="1" x14ac:dyDescent="0.2">
      <c r="D21" s="22"/>
      <c r="E21" s="22"/>
      <c r="F21" s="22"/>
      <c r="G21" s="5"/>
      <c r="H21" s="19"/>
      <c r="I21" s="23"/>
      <c r="J21" s="5"/>
      <c r="K21" s="5"/>
      <c r="L21" s="21"/>
    </row>
    <row r="22" spans="4:12" ht="47.25" customHeight="1" x14ac:dyDescent="0.2">
      <c r="D22" s="22"/>
      <c r="E22" s="22"/>
      <c r="F22" s="22"/>
      <c r="G22" s="5"/>
      <c r="H22" s="19"/>
      <c r="I22" s="23"/>
      <c r="J22" s="5"/>
      <c r="K22" s="5"/>
      <c r="L22" s="21"/>
    </row>
    <row r="23" spans="4:12" ht="47.25" customHeight="1" x14ac:dyDescent="0.2">
      <c r="D23" s="22"/>
      <c r="E23" s="22"/>
      <c r="F23" s="22"/>
      <c r="G23" s="5"/>
      <c r="H23" s="19"/>
      <c r="I23" s="23"/>
      <c r="J23" s="5"/>
      <c r="K23" s="5"/>
      <c r="L23" s="21"/>
    </row>
    <row r="24" spans="4:12" ht="47.25" customHeight="1" x14ac:dyDescent="0.2">
      <c r="D24" s="22"/>
      <c r="E24" s="22"/>
      <c r="F24" s="22"/>
      <c r="G24" s="5"/>
      <c r="H24" s="19"/>
      <c r="I24" s="23"/>
      <c r="J24" s="5"/>
      <c r="K24" s="5"/>
      <c r="L24" s="21"/>
    </row>
    <row r="25" spans="4:12" ht="47.25" customHeight="1" x14ac:dyDescent="0.2">
      <c r="D25" s="22"/>
      <c r="E25" s="22"/>
      <c r="F25" s="22"/>
      <c r="G25" s="5"/>
      <c r="H25" s="19"/>
      <c r="I25" s="23"/>
      <c r="J25" s="5"/>
      <c r="K25" s="5"/>
      <c r="L25" s="21"/>
    </row>
    <row r="26" spans="4:12" ht="47.25" customHeight="1" x14ac:dyDescent="0.2">
      <c r="D26" s="22"/>
      <c r="E26" s="22"/>
      <c r="F26" s="22"/>
      <c r="G26" s="5"/>
      <c r="H26" s="19"/>
      <c r="I26" s="23"/>
      <c r="J26" s="5"/>
      <c r="K26" s="5"/>
      <c r="L26" s="21"/>
    </row>
    <row r="27" spans="4:12" ht="47.25" customHeight="1" x14ac:dyDescent="0.2">
      <c r="D27" s="22"/>
      <c r="E27" s="22"/>
      <c r="F27" s="22"/>
      <c r="G27" s="5"/>
      <c r="H27" s="19"/>
      <c r="I27" s="23"/>
      <c r="J27" s="5"/>
      <c r="K27" s="5"/>
      <c r="L27" s="21"/>
    </row>
    <row r="28" spans="4:12" ht="47.25" customHeight="1" x14ac:dyDescent="0.2">
      <c r="D28" s="22"/>
      <c r="E28" s="22"/>
      <c r="F28" s="22"/>
      <c r="G28" s="5"/>
      <c r="H28" s="19"/>
      <c r="I28" s="23"/>
      <c r="J28" s="5"/>
      <c r="K28" s="5"/>
      <c r="L28" s="21"/>
    </row>
    <row r="29" spans="4:12" ht="47.25" customHeight="1" x14ac:dyDescent="0.2">
      <c r="D29" s="22"/>
      <c r="E29" s="22"/>
      <c r="F29" s="22"/>
      <c r="G29" s="5"/>
      <c r="H29" s="19"/>
      <c r="I29" s="23"/>
      <c r="J29" s="5"/>
      <c r="K29" s="5"/>
      <c r="L29" s="21"/>
    </row>
    <row r="30" spans="4:12" ht="47.25" customHeight="1" x14ac:dyDescent="0.2">
      <c r="D30" s="22"/>
      <c r="E30" s="22"/>
      <c r="F30" s="22"/>
      <c r="G30" s="5"/>
      <c r="H30" s="19"/>
      <c r="I30" s="23"/>
      <c r="J30" s="5"/>
      <c r="K30" s="5"/>
      <c r="L30" s="21"/>
    </row>
    <row r="31" spans="4:12" ht="47.25" customHeight="1" x14ac:dyDescent="0.2">
      <c r="D31" s="22"/>
      <c r="E31" s="22"/>
      <c r="F31" s="22"/>
      <c r="G31" s="5"/>
      <c r="H31" s="19"/>
      <c r="I31" s="23"/>
      <c r="J31" s="5"/>
      <c r="K31" s="5"/>
      <c r="L31" s="21"/>
    </row>
    <row r="32" spans="4:12" ht="47.25" customHeight="1" x14ac:dyDescent="0.2">
      <c r="D32" s="22"/>
      <c r="E32" s="22"/>
      <c r="F32" s="22"/>
      <c r="G32" s="5"/>
      <c r="H32" s="19"/>
      <c r="I32" s="23"/>
      <c r="J32" s="5"/>
      <c r="K32" s="5"/>
      <c r="L32" s="21"/>
    </row>
    <row r="33" spans="4:12" ht="47.25" customHeight="1" x14ac:dyDescent="0.2">
      <c r="D33" s="22"/>
      <c r="E33" s="22"/>
      <c r="F33" s="22"/>
      <c r="G33" s="5"/>
      <c r="H33" s="19"/>
      <c r="I33" s="23"/>
      <c r="J33" s="5"/>
      <c r="K33" s="5"/>
      <c r="L33" s="21"/>
    </row>
    <row r="34" spans="4:12" ht="47.25" customHeight="1" x14ac:dyDescent="0.2">
      <c r="D34" s="22"/>
      <c r="E34" s="22"/>
      <c r="F34" s="22"/>
      <c r="G34" s="5"/>
      <c r="H34" s="19"/>
      <c r="I34" s="23"/>
      <c r="J34" s="5"/>
      <c r="K34" s="5"/>
      <c r="L34" s="21"/>
    </row>
    <row r="35" spans="4:12" ht="47.25" customHeight="1" x14ac:dyDescent="0.2">
      <c r="D35" s="22"/>
      <c r="E35" s="22"/>
      <c r="F35" s="22"/>
      <c r="G35" s="5"/>
      <c r="H35" s="19"/>
      <c r="I35" s="23"/>
      <c r="J35" s="5"/>
      <c r="K35" s="5"/>
      <c r="L35" s="21"/>
    </row>
    <row r="36" spans="4:12" ht="47.25" customHeight="1" x14ac:dyDescent="0.2">
      <c r="D36" s="22"/>
      <c r="E36" s="22"/>
      <c r="F36" s="22"/>
      <c r="G36" s="5"/>
      <c r="H36" s="19"/>
      <c r="I36" s="23"/>
      <c r="J36" s="5"/>
      <c r="K36" s="5"/>
      <c r="L36" s="21"/>
    </row>
    <row r="37" spans="4:12" ht="47.25" customHeight="1" x14ac:dyDescent="0.2">
      <c r="D37" s="22"/>
      <c r="E37" s="22"/>
      <c r="F37" s="22"/>
      <c r="G37" s="5"/>
      <c r="H37" s="19"/>
      <c r="I37" s="23"/>
      <c r="J37" s="5"/>
      <c r="K37" s="5"/>
      <c r="L37" s="21"/>
    </row>
    <row r="38" spans="4:12" ht="47.25" customHeight="1" x14ac:dyDescent="0.2">
      <c r="D38" s="22"/>
      <c r="E38" s="22"/>
      <c r="F38" s="22"/>
      <c r="G38" s="5"/>
      <c r="H38" s="19"/>
      <c r="I38" s="23"/>
      <c r="J38" s="5"/>
      <c r="K38" s="5"/>
      <c r="L38" s="21"/>
    </row>
    <row r="39" spans="4:12" ht="47.25" customHeight="1" x14ac:dyDescent="0.2">
      <c r="D39" s="22"/>
      <c r="E39" s="22"/>
      <c r="F39" s="22"/>
      <c r="G39" s="5"/>
      <c r="H39" s="19"/>
      <c r="I39" s="23"/>
      <c r="J39" s="5"/>
      <c r="K39" s="5"/>
      <c r="L39" s="21"/>
    </row>
    <row r="40" spans="4:12" ht="47.25" customHeight="1" x14ac:dyDescent="0.2">
      <c r="D40" s="22"/>
      <c r="E40" s="22"/>
      <c r="F40" s="22"/>
      <c r="G40" s="5"/>
      <c r="H40" s="19"/>
      <c r="I40" s="23"/>
      <c r="J40" s="5"/>
      <c r="K40" s="5"/>
      <c r="L40" s="21"/>
    </row>
    <row r="41" spans="4:12" ht="47.25" customHeight="1" x14ac:dyDescent="0.2">
      <c r="D41" s="22"/>
      <c r="E41" s="22"/>
      <c r="F41" s="22"/>
      <c r="G41" s="5"/>
      <c r="H41" s="19"/>
      <c r="I41" s="23"/>
      <c r="J41" s="5"/>
      <c r="K41" s="5"/>
      <c r="L41" s="21"/>
    </row>
    <row r="42" spans="4:12" ht="47.25" customHeight="1" x14ac:dyDescent="0.2">
      <c r="D42" s="22"/>
      <c r="E42" s="22"/>
      <c r="F42" s="22"/>
      <c r="G42" s="5"/>
      <c r="H42" s="19"/>
      <c r="I42" s="23"/>
      <c r="J42" s="5"/>
      <c r="K42" s="5"/>
      <c r="L42" s="21"/>
    </row>
    <row r="43" spans="4:12" ht="47.25" customHeight="1" x14ac:dyDescent="0.2">
      <c r="D43" s="22"/>
      <c r="E43" s="22"/>
      <c r="F43" s="22"/>
      <c r="G43" s="5"/>
      <c r="H43" s="19"/>
      <c r="I43" s="23"/>
      <c r="J43" s="5"/>
      <c r="K43" s="5"/>
      <c r="L43" s="21"/>
    </row>
    <row r="44" spans="4:12" ht="47.25" customHeight="1" x14ac:dyDescent="0.2">
      <c r="D44" s="22"/>
      <c r="E44" s="22"/>
      <c r="F44" s="22"/>
      <c r="G44" s="5"/>
      <c r="H44" s="19"/>
      <c r="I44" s="23"/>
      <c r="J44" s="5"/>
      <c r="K44" s="5"/>
      <c r="L44" s="21"/>
    </row>
    <row r="45" spans="4:12" ht="47.25" customHeight="1" x14ac:dyDescent="0.2">
      <c r="D45" s="22"/>
      <c r="E45" s="22"/>
      <c r="F45" s="22"/>
      <c r="G45" s="5"/>
      <c r="H45" s="19"/>
      <c r="I45" s="23"/>
      <c r="J45" s="5"/>
      <c r="K45" s="5"/>
      <c r="L45" s="21"/>
    </row>
    <row r="46" spans="4:12" ht="47.25" customHeight="1" x14ac:dyDescent="0.2">
      <c r="D46" s="22"/>
      <c r="E46" s="22"/>
      <c r="F46" s="22"/>
      <c r="G46" s="5"/>
      <c r="H46" s="19"/>
      <c r="I46" s="23"/>
      <c r="J46" s="5"/>
      <c r="K46" s="5"/>
      <c r="L46" s="21"/>
    </row>
    <row r="47" spans="4:12" ht="47.25" customHeight="1" x14ac:dyDescent="0.2">
      <c r="D47" s="22"/>
      <c r="E47" s="22"/>
      <c r="F47" s="22"/>
      <c r="G47" s="5"/>
      <c r="H47" s="19"/>
      <c r="I47" s="23"/>
      <c r="J47" s="5"/>
      <c r="K47" s="5"/>
      <c r="L47" s="21"/>
    </row>
    <row r="48" spans="4:12" ht="47.25" customHeight="1" x14ac:dyDescent="0.2">
      <c r="D48" s="22"/>
      <c r="E48" s="22"/>
      <c r="F48" s="22"/>
      <c r="G48" s="5"/>
      <c r="H48" s="19"/>
      <c r="I48" s="23"/>
      <c r="J48" s="5"/>
      <c r="K48" s="5"/>
      <c r="L48" s="21"/>
    </row>
    <row r="49" spans="4:12" ht="47.25" customHeight="1" x14ac:dyDescent="0.2">
      <c r="D49" s="22"/>
      <c r="E49" s="22"/>
      <c r="F49" s="22"/>
      <c r="G49" s="5"/>
      <c r="H49" s="19"/>
      <c r="I49" s="23"/>
      <c r="J49" s="5"/>
      <c r="K49" s="5"/>
      <c r="L49" s="21"/>
    </row>
    <row r="50" spans="4:12" ht="47.25" customHeight="1" x14ac:dyDescent="0.2">
      <c r="D50" s="22"/>
      <c r="E50" s="22"/>
      <c r="F50" s="22"/>
      <c r="G50" s="5"/>
      <c r="H50" s="19"/>
      <c r="I50" s="23"/>
      <c r="J50" s="5"/>
      <c r="K50" s="5"/>
      <c r="L50" s="21"/>
    </row>
    <row r="51" spans="4:12" ht="47.25" customHeight="1" x14ac:dyDescent="0.2">
      <c r="D51" s="22"/>
      <c r="E51" s="22"/>
      <c r="F51" s="22"/>
      <c r="G51" s="5"/>
      <c r="H51" s="19"/>
      <c r="I51" s="23"/>
      <c r="J51" s="5"/>
      <c r="K51" s="5"/>
      <c r="L51" s="21"/>
    </row>
    <row r="52" spans="4:12" ht="47.25" customHeight="1" x14ac:dyDescent="0.2">
      <c r="D52" s="22"/>
      <c r="E52" s="22"/>
      <c r="F52" s="22"/>
      <c r="G52" s="5"/>
      <c r="H52" s="19"/>
      <c r="I52" s="23"/>
      <c r="J52" s="5"/>
      <c r="K52" s="5"/>
      <c r="L52" s="21"/>
    </row>
    <row r="53" spans="4:12" ht="47.25" customHeight="1" x14ac:dyDescent="0.2">
      <c r="D53" s="22"/>
      <c r="E53" s="22"/>
      <c r="F53" s="22"/>
      <c r="G53" s="5"/>
      <c r="H53" s="19"/>
      <c r="I53" s="23"/>
      <c r="J53" s="5"/>
      <c r="K53" s="5"/>
      <c r="L53" s="21"/>
    </row>
    <row r="54" spans="4:12" ht="47.25" customHeight="1" x14ac:dyDescent="0.2">
      <c r="D54" s="22"/>
      <c r="E54" s="22"/>
      <c r="F54" s="22"/>
      <c r="G54" s="5"/>
      <c r="H54" s="19"/>
      <c r="I54" s="23"/>
      <c r="J54" s="5"/>
      <c r="K54" s="5"/>
      <c r="L54" s="21"/>
    </row>
    <row r="55" spans="4:12" ht="47.25" customHeight="1" x14ac:dyDescent="0.2">
      <c r="D55" s="22"/>
      <c r="E55" s="22"/>
      <c r="F55" s="22"/>
      <c r="G55" s="5"/>
      <c r="H55" s="19"/>
      <c r="I55" s="23"/>
      <c r="J55" s="5"/>
      <c r="K55" s="5"/>
      <c r="L55" s="21"/>
    </row>
    <row r="56" spans="4:12" ht="47.25" customHeight="1" x14ac:dyDescent="0.2">
      <c r="D56" s="22"/>
      <c r="E56" s="22"/>
      <c r="F56" s="22"/>
      <c r="G56" s="5"/>
      <c r="H56" s="19"/>
      <c r="I56" s="23"/>
      <c r="J56" s="5"/>
      <c r="K56" s="5"/>
      <c r="L56" s="21"/>
    </row>
    <row r="57" spans="4:12" ht="47.25" customHeight="1" x14ac:dyDescent="0.2">
      <c r="D57" s="22"/>
      <c r="E57" s="22"/>
      <c r="F57" s="22"/>
      <c r="G57" s="5"/>
      <c r="H57" s="19"/>
      <c r="I57" s="23"/>
      <c r="J57" s="5"/>
      <c r="K57" s="5"/>
      <c r="L57" s="21"/>
    </row>
    <row r="58" spans="4:12" ht="47.25" customHeight="1" x14ac:dyDescent="0.2">
      <c r="D58" s="22"/>
      <c r="E58" s="22"/>
      <c r="F58" s="22"/>
      <c r="G58" s="5"/>
      <c r="H58" s="19"/>
      <c r="I58" s="23"/>
      <c r="J58" s="5"/>
      <c r="K58" s="5"/>
      <c r="L58" s="21"/>
    </row>
    <row r="59" spans="4:12" ht="47.25" customHeight="1" x14ac:dyDescent="0.2">
      <c r="D59" s="22"/>
      <c r="E59" s="22"/>
      <c r="F59" s="22"/>
      <c r="G59" s="5"/>
      <c r="H59" s="19"/>
      <c r="I59" s="23"/>
      <c r="J59" s="5"/>
      <c r="K59" s="5"/>
      <c r="L59" s="21"/>
    </row>
    <row r="60" spans="4:12" ht="47.25" customHeight="1" x14ac:dyDescent="0.2">
      <c r="D60" s="22"/>
      <c r="E60" s="22"/>
      <c r="F60" s="22"/>
      <c r="G60" s="5"/>
      <c r="H60" s="19"/>
      <c r="I60" s="23"/>
      <c r="J60" s="5"/>
      <c r="K60" s="5"/>
      <c r="L60" s="21"/>
    </row>
    <row r="61" spans="4:12" ht="47.25" customHeight="1" x14ac:dyDescent="0.2">
      <c r="D61" s="22"/>
      <c r="E61" s="22"/>
      <c r="F61" s="22"/>
      <c r="G61" s="5"/>
      <c r="H61" s="19"/>
      <c r="I61" s="23"/>
      <c r="J61" s="5"/>
      <c r="K61" s="5"/>
      <c r="L61" s="21"/>
    </row>
    <row r="62" spans="4:12" ht="47.25" customHeight="1" x14ac:dyDescent="0.2">
      <c r="D62" s="22"/>
      <c r="E62" s="22"/>
      <c r="F62" s="22"/>
      <c r="G62" s="5"/>
      <c r="H62" s="19"/>
      <c r="I62" s="23"/>
      <c r="J62" s="5"/>
      <c r="K62" s="5"/>
      <c r="L62" s="21"/>
    </row>
    <row r="63" spans="4:12" ht="47.25" customHeight="1" x14ac:dyDescent="0.2">
      <c r="D63" s="22"/>
      <c r="E63" s="22"/>
      <c r="F63" s="22"/>
      <c r="G63" s="5"/>
      <c r="H63" s="19"/>
      <c r="I63" s="23"/>
      <c r="J63" s="5"/>
      <c r="K63" s="5"/>
      <c r="L63" s="21"/>
    </row>
    <row r="64" spans="4:12" ht="47.25" customHeight="1" x14ac:dyDescent="0.2">
      <c r="D64" s="22"/>
      <c r="E64" s="22"/>
      <c r="F64" s="22"/>
      <c r="G64" s="5"/>
      <c r="H64" s="19"/>
      <c r="I64" s="23"/>
      <c r="J64" s="5"/>
      <c r="K64" s="5"/>
      <c r="L64" s="21"/>
    </row>
    <row r="65" spans="4:12" ht="47.25" customHeight="1" x14ac:dyDescent="0.2">
      <c r="D65" s="22"/>
      <c r="E65" s="22"/>
      <c r="F65" s="22"/>
      <c r="G65" s="5"/>
      <c r="H65" s="19"/>
      <c r="I65" s="23"/>
      <c r="J65" s="5"/>
      <c r="K65" s="5"/>
      <c r="L65" s="21"/>
    </row>
    <row r="66" spans="4:12" ht="47.25" customHeight="1" x14ac:dyDescent="0.2">
      <c r="D66" s="22"/>
      <c r="E66" s="22"/>
      <c r="F66" s="22"/>
      <c r="G66" s="5"/>
      <c r="H66" s="19"/>
      <c r="I66" s="23"/>
      <c r="J66" s="5"/>
      <c r="K66" s="5"/>
      <c r="L66" s="21"/>
    </row>
    <row r="67" spans="4:12" ht="47.25" customHeight="1" x14ac:dyDescent="0.2">
      <c r="D67" s="22"/>
      <c r="E67" s="22"/>
      <c r="F67" s="22"/>
      <c r="G67" s="5"/>
      <c r="H67" s="19"/>
      <c r="I67" s="23"/>
      <c r="J67" s="5"/>
      <c r="K67" s="5"/>
      <c r="L67" s="21"/>
    </row>
    <row r="68" spans="4:12" ht="47.25" customHeight="1" x14ac:dyDescent="0.2">
      <c r="D68" s="22"/>
      <c r="E68" s="22"/>
      <c r="F68" s="22"/>
      <c r="G68" s="5"/>
      <c r="H68" s="19"/>
      <c r="I68" s="23"/>
      <c r="J68" s="5"/>
      <c r="K68" s="5"/>
      <c r="L68" s="21"/>
    </row>
    <row r="69" spans="4:12" ht="47.25" customHeight="1" x14ac:dyDescent="0.2">
      <c r="D69" s="22"/>
      <c r="E69" s="22"/>
      <c r="F69" s="22"/>
      <c r="G69" s="5"/>
      <c r="H69" s="19"/>
      <c r="I69" s="23"/>
      <c r="J69" s="5"/>
      <c r="K69" s="5"/>
      <c r="L69" s="21"/>
    </row>
    <row r="70" spans="4:12" ht="47.25" customHeight="1" x14ac:dyDescent="0.2">
      <c r="D70" s="22"/>
      <c r="E70" s="22"/>
      <c r="F70" s="22"/>
      <c r="G70" s="5"/>
      <c r="H70" s="19"/>
      <c r="I70" s="23"/>
      <c r="J70" s="5"/>
      <c r="K70" s="5"/>
      <c r="L70" s="21"/>
    </row>
    <row r="71" spans="4:12" ht="47.25" customHeight="1" x14ac:dyDescent="0.2">
      <c r="D71" s="22"/>
      <c r="E71" s="22"/>
      <c r="F71" s="22"/>
      <c r="G71" s="5"/>
      <c r="H71" s="19"/>
      <c r="I71" s="23"/>
      <c r="J71" s="5"/>
      <c r="K71" s="5"/>
      <c r="L71" s="21"/>
    </row>
    <row r="72" spans="4:12" ht="47.25" customHeight="1" x14ac:dyDescent="0.2">
      <c r="D72" s="22"/>
      <c r="E72" s="22"/>
      <c r="F72" s="22"/>
      <c r="G72" s="5"/>
      <c r="H72" s="19"/>
      <c r="I72" s="23"/>
      <c r="J72" s="5"/>
      <c r="K72" s="5"/>
      <c r="L72" s="21"/>
    </row>
    <row r="73" spans="4:12" ht="47.25" customHeight="1" x14ac:dyDescent="0.2">
      <c r="D73" s="22"/>
      <c r="E73" s="22"/>
      <c r="F73" s="22"/>
      <c r="G73" s="5"/>
      <c r="H73" s="19"/>
      <c r="I73" s="23"/>
      <c r="J73" s="5"/>
      <c r="K73" s="5"/>
      <c r="L73" s="21"/>
    </row>
    <row r="74" spans="4:12" ht="47.25" customHeight="1" x14ac:dyDescent="0.2">
      <c r="D74" s="22"/>
      <c r="E74" s="22"/>
      <c r="F74" s="22"/>
      <c r="G74" s="5"/>
      <c r="H74" s="19"/>
      <c r="I74" s="23"/>
      <c r="J74" s="5"/>
      <c r="K74" s="5"/>
      <c r="L74" s="21"/>
    </row>
    <row r="75" spans="4:12" ht="47.25" customHeight="1" x14ac:dyDescent="0.2">
      <c r="D75" s="22"/>
      <c r="E75" s="22"/>
      <c r="F75" s="22"/>
      <c r="G75" s="5"/>
      <c r="H75" s="19"/>
      <c r="I75" s="23"/>
      <c r="J75" s="5"/>
      <c r="K75" s="5"/>
      <c r="L75" s="21"/>
    </row>
    <row r="76" spans="4:12" ht="47.25" customHeight="1" x14ac:dyDescent="0.2">
      <c r="D76" s="22"/>
      <c r="E76" s="22"/>
      <c r="F76" s="22"/>
      <c r="G76" s="5"/>
      <c r="H76" s="19"/>
      <c r="I76" s="23"/>
      <c r="J76" s="5"/>
      <c r="K76" s="5"/>
      <c r="L76" s="21"/>
    </row>
    <row r="77" spans="4:12" ht="47.25" customHeight="1" x14ac:dyDescent="0.2">
      <c r="D77" s="22"/>
      <c r="E77" s="22"/>
      <c r="F77" s="22"/>
      <c r="G77" s="5"/>
      <c r="H77" s="19"/>
      <c r="I77" s="23"/>
      <c r="J77" s="5"/>
      <c r="K77" s="5"/>
      <c r="L77" s="21"/>
    </row>
    <row r="78" spans="4:12" ht="47.25" customHeight="1" x14ac:dyDescent="0.2">
      <c r="D78" s="22"/>
      <c r="E78" s="22"/>
      <c r="F78" s="22"/>
      <c r="G78" s="5"/>
      <c r="H78" s="19"/>
      <c r="I78" s="23"/>
      <c r="J78" s="5"/>
      <c r="K78" s="5"/>
      <c r="L78" s="21"/>
    </row>
    <row r="79" spans="4:12" ht="47.25" customHeight="1" x14ac:dyDescent="0.2">
      <c r="D79" s="22"/>
      <c r="E79" s="22"/>
      <c r="F79" s="22"/>
      <c r="G79" s="5"/>
      <c r="H79" s="19"/>
      <c r="I79" s="23"/>
      <c r="J79" s="5"/>
      <c r="K79" s="5"/>
      <c r="L79" s="21"/>
    </row>
    <row r="80" spans="4:12" ht="47.25" customHeight="1" x14ac:dyDescent="0.2">
      <c r="D80" s="22"/>
      <c r="E80" s="22"/>
      <c r="F80" s="22"/>
      <c r="G80" s="5"/>
      <c r="H80" s="19"/>
      <c r="I80" s="23"/>
      <c r="J80" s="5"/>
      <c r="K80" s="5"/>
      <c r="L80" s="21"/>
    </row>
    <row r="81" spans="4:12" ht="47.25" customHeight="1" x14ac:dyDescent="0.2">
      <c r="D81" s="22"/>
      <c r="E81" s="22"/>
      <c r="F81" s="22"/>
      <c r="G81" s="5"/>
      <c r="H81" s="19"/>
      <c r="I81" s="23"/>
      <c r="J81" s="5"/>
      <c r="K81" s="5"/>
      <c r="L81" s="21"/>
    </row>
    <row r="82" spans="4:12" ht="47.25" customHeight="1" x14ac:dyDescent="0.2">
      <c r="D82" s="22"/>
      <c r="E82" s="22"/>
      <c r="F82" s="22"/>
      <c r="G82" s="5"/>
      <c r="H82" s="19"/>
      <c r="I82" s="23"/>
      <c r="J82" s="5"/>
      <c r="K82" s="5"/>
      <c r="L82" s="21"/>
    </row>
    <row r="83" spans="4:12" ht="47.25" customHeight="1" x14ac:dyDescent="0.2">
      <c r="D83" s="22"/>
      <c r="E83" s="22"/>
      <c r="F83" s="22"/>
      <c r="G83" s="5"/>
      <c r="H83" s="19"/>
      <c r="I83" s="23"/>
      <c r="J83" s="5"/>
      <c r="K83" s="5"/>
      <c r="L83" s="21"/>
    </row>
    <row r="84" spans="4:12" ht="47.25" customHeight="1" x14ac:dyDescent="0.2">
      <c r="D84" s="22"/>
      <c r="E84" s="22"/>
      <c r="F84" s="22"/>
      <c r="G84" s="5"/>
      <c r="H84" s="19"/>
      <c r="I84" s="23"/>
      <c r="J84" s="5"/>
      <c r="K84" s="5"/>
      <c r="L84" s="21"/>
    </row>
    <row r="85" spans="4:12" ht="47.25" customHeight="1" x14ac:dyDescent="0.2">
      <c r="D85" s="22"/>
      <c r="E85" s="22"/>
      <c r="F85" s="22"/>
      <c r="G85" s="5"/>
      <c r="H85" s="19"/>
      <c r="I85" s="23"/>
      <c r="J85" s="5"/>
      <c r="K85" s="5"/>
      <c r="L85" s="21"/>
    </row>
    <row r="86" spans="4:12" ht="47.25" customHeight="1" x14ac:dyDescent="0.2">
      <c r="D86" s="22"/>
      <c r="E86" s="22"/>
      <c r="F86" s="22"/>
      <c r="G86" s="5"/>
      <c r="H86" s="19"/>
      <c r="I86" s="23"/>
      <c r="J86" s="5"/>
      <c r="K86" s="5"/>
      <c r="L86" s="21"/>
    </row>
    <row r="87" spans="4:12" ht="47.25" customHeight="1" x14ac:dyDescent="0.2">
      <c r="D87" s="22"/>
      <c r="E87" s="22"/>
      <c r="F87" s="22"/>
      <c r="G87" s="5"/>
      <c r="H87" s="19"/>
      <c r="I87" s="23"/>
      <c r="J87" s="5"/>
      <c r="K87" s="5"/>
      <c r="L87" s="21"/>
    </row>
    <row r="88" spans="4:12" ht="47.25" customHeight="1" x14ac:dyDescent="0.2">
      <c r="D88" s="22"/>
      <c r="E88" s="22"/>
      <c r="F88" s="22"/>
      <c r="G88" s="5"/>
      <c r="H88" s="19"/>
      <c r="I88" s="23"/>
      <c r="J88" s="5"/>
      <c r="K88" s="5"/>
      <c r="L88" s="21"/>
    </row>
    <row r="89" spans="4:12" ht="47.25" customHeight="1" x14ac:dyDescent="0.2">
      <c r="D89" s="22"/>
      <c r="E89" s="22"/>
      <c r="F89" s="22"/>
      <c r="G89" s="5"/>
      <c r="H89" s="19"/>
      <c r="I89" s="23"/>
      <c r="J89" s="5"/>
      <c r="K89" s="5"/>
      <c r="L89" s="21"/>
    </row>
    <row r="90" spans="4:12" ht="47.25" customHeight="1" x14ac:dyDescent="0.2">
      <c r="D90" s="22"/>
      <c r="E90" s="22"/>
      <c r="F90" s="22"/>
      <c r="G90" s="5"/>
      <c r="H90" s="19"/>
      <c r="I90" s="23"/>
      <c r="J90" s="5"/>
      <c r="K90" s="5"/>
      <c r="L90" s="21"/>
    </row>
    <row r="91" spans="4:12" ht="47.25" customHeight="1" x14ac:dyDescent="0.2">
      <c r="D91" s="22"/>
      <c r="E91" s="22"/>
      <c r="F91" s="22"/>
      <c r="G91" s="5"/>
      <c r="H91" s="19"/>
      <c r="I91" s="23"/>
      <c r="J91" s="5"/>
      <c r="K91" s="5"/>
      <c r="L91" s="21"/>
    </row>
    <row r="92" spans="4:12" ht="47.25" customHeight="1" x14ac:dyDescent="0.2">
      <c r="D92" s="22"/>
      <c r="E92" s="22"/>
      <c r="F92" s="22"/>
      <c r="G92" s="5"/>
      <c r="H92" s="19"/>
      <c r="I92" s="23"/>
      <c r="J92" s="5"/>
      <c r="K92" s="5"/>
      <c r="L92" s="21"/>
    </row>
    <row r="93" spans="4:12" ht="47.25" customHeight="1" x14ac:dyDescent="0.2">
      <c r="D93" s="22"/>
      <c r="E93" s="22"/>
      <c r="F93" s="22"/>
      <c r="G93" s="5"/>
      <c r="H93" s="19"/>
      <c r="I93" s="23"/>
      <c r="J93" s="5"/>
      <c r="K93" s="5"/>
      <c r="L93" s="21"/>
    </row>
    <row r="94" spans="4:12" ht="47.25" customHeight="1" x14ac:dyDescent="0.2">
      <c r="D94" s="22"/>
      <c r="E94" s="22"/>
      <c r="F94" s="22"/>
      <c r="G94" s="5"/>
      <c r="H94" s="19"/>
      <c r="I94" s="23"/>
      <c r="J94" s="5"/>
      <c r="K94" s="5"/>
      <c r="L94" s="21"/>
    </row>
    <row r="95" spans="4:12" ht="47.25" customHeight="1" x14ac:dyDescent="0.2">
      <c r="D95" s="22"/>
      <c r="E95" s="22"/>
      <c r="F95" s="22"/>
      <c r="G95" s="5"/>
      <c r="H95" s="19"/>
      <c r="I95" s="23"/>
      <c r="J95" s="5"/>
      <c r="K95" s="5"/>
      <c r="L95" s="21"/>
    </row>
    <row r="96" spans="4:12" ht="47.25" customHeight="1" x14ac:dyDescent="0.2">
      <c r="D96" s="22"/>
      <c r="E96" s="22"/>
      <c r="F96" s="22"/>
      <c r="G96" s="5"/>
      <c r="H96" s="19"/>
      <c r="I96" s="23"/>
      <c r="J96" s="5"/>
      <c r="K96" s="5"/>
      <c r="L96" s="21"/>
    </row>
    <row r="97" spans="4:12" ht="47.25" customHeight="1" x14ac:dyDescent="0.2">
      <c r="D97" s="22"/>
      <c r="E97" s="22"/>
      <c r="F97" s="22"/>
      <c r="G97" s="5"/>
      <c r="H97" s="19"/>
      <c r="I97" s="23"/>
      <c r="J97" s="5"/>
      <c r="K97" s="5"/>
      <c r="L97" s="21"/>
    </row>
    <row r="98" spans="4:12" ht="47.25" customHeight="1" x14ac:dyDescent="0.2">
      <c r="D98" s="22"/>
      <c r="E98" s="22"/>
      <c r="F98" s="22"/>
      <c r="G98" s="5"/>
      <c r="H98" s="19"/>
      <c r="I98" s="23"/>
      <c r="J98" s="5"/>
      <c r="K98" s="5"/>
      <c r="L98" s="21"/>
    </row>
    <row r="99" spans="4:12" ht="47.25" customHeight="1" x14ac:dyDescent="0.2">
      <c r="D99" s="22"/>
      <c r="E99" s="22"/>
      <c r="F99" s="22"/>
      <c r="G99" s="5"/>
      <c r="H99" s="19"/>
      <c r="I99" s="23"/>
      <c r="J99" s="5"/>
      <c r="K99" s="5"/>
      <c r="L99" s="21"/>
    </row>
    <row r="100" spans="4:12" ht="47.25" customHeight="1" x14ac:dyDescent="0.2">
      <c r="D100" s="22"/>
      <c r="E100" s="22"/>
      <c r="F100" s="22"/>
      <c r="G100" s="5"/>
      <c r="H100" s="19"/>
      <c r="I100" s="23"/>
      <c r="J100" s="5"/>
      <c r="K100" s="5"/>
      <c r="L100" s="21"/>
    </row>
    <row r="101" spans="4:12" ht="47.25" customHeight="1" x14ac:dyDescent="0.2">
      <c r="D101" s="22"/>
      <c r="E101" s="22"/>
      <c r="F101" s="22"/>
      <c r="G101" s="5"/>
      <c r="H101" s="19"/>
      <c r="I101" s="23"/>
      <c r="J101" s="5"/>
      <c r="K101" s="5"/>
      <c r="L101" s="21"/>
    </row>
    <row r="102" spans="4:12" ht="47.25" customHeight="1" x14ac:dyDescent="0.2">
      <c r="D102" s="22"/>
      <c r="E102" s="22"/>
      <c r="F102" s="22"/>
      <c r="G102" s="5"/>
      <c r="H102" s="19"/>
      <c r="I102" s="23"/>
      <c r="J102" s="5"/>
      <c r="K102" s="5"/>
      <c r="L102" s="21"/>
    </row>
    <row r="103" spans="4:12" ht="47.25" customHeight="1" x14ac:dyDescent="0.2">
      <c r="D103" s="22"/>
      <c r="E103" s="22"/>
      <c r="F103" s="22"/>
      <c r="G103" s="5"/>
      <c r="H103" s="19"/>
      <c r="I103" s="23"/>
      <c r="J103" s="5"/>
      <c r="K103" s="5"/>
      <c r="L103" s="21"/>
    </row>
    <row r="104" spans="4:12" ht="47.25" customHeight="1" x14ac:dyDescent="0.2">
      <c r="D104" s="22"/>
      <c r="E104" s="22"/>
      <c r="F104" s="22"/>
      <c r="G104" s="5"/>
      <c r="H104" s="19"/>
      <c r="I104" s="23"/>
      <c r="J104" s="5"/>
      <c r="K104" s="5"/>
      <c r="L104" s="21"/>
    </row>
    <row r="105" spans="4:12" ht="47.25" customHeight="1" x14ac:dyDescent="0.2">
      <c r="D105" s="22"/>
      <c r="E105" s="22"/>
      <c r="F105" s="22"/>
      <c r="G105" s="5"/>
      <c r="H105" s="19"/>
      <c r="I105" s="23"/>
      <c r="J105" s="5"/>
      <c r="K105" s="5"/>
      <c r="L105" s="21"/>
    </row>
    <row r="106" spans="4:12" ht="47.25" customHeight="1" x14ac:dyDescent="0.2">
      <c r="D106" s="22"/>
      <c r="E106" s="22"/>
      <c r="F106" s="22"/>
      <c r="G106" s="5"/>
      <c r="H106" s="19"/>
      <c r="I106" s="23"/>
      <c r="J106" s="5"/>
      <c r="K106" s="5"/>
      <c r="L106" s="21"/>
    </row>
    <row r="107" spans="4:12" ht="47.25" customHeight="1" x14ac:dyDescent="0.2">
      <c r="D107" s="22"/>
      <c r="E107" s="22"/>
      <c r="F107" s="22"/>
      <c r="G107" s="5"/>
      <c r="H107" s="19"/>
      <c r="I107" s="23"/>
      <c r="J107" s="5"/>
      <c r="K107" s="5"/>
      <c r="L107" s="21"/>
    </row>
    <row r="108" spans="4:12" ht="47.25" customHeight="1" x14ac:dyDescent="0.2">
      <c r="D108" s="22"/>
      <c r="E108" s="22"/>
      <c r="F108" s="22"/>
      <c r="G108" s="5"/>
      <c r="H108" s="19"/>
      <c r="I108" s="23"/>
      <c r="J108" s="5"/>
      <c r="K108" s="5"/>
      <c r="L108" s="21"/>
    </row>
    <row r="109" spans="4:12" ht="47.25" customHeight="1" x14ac:dyDescent="0.2">
      <c r="D109" s="22"/>
      <c r="E109" s="22"/>
      <c r="F109" s="22"/>
      <c r="G109" s="5"/>
      <c r="H109" s="19"/>
      <c r="I109" s="23"/>
      <c r="J109" s="5"/>
      <c r="K109" s="5"/>
      <c r="L109" s="21"/>
    </row>
    <row r="110" spans="4:12" ht="47.25" customHeight="1" x14ac:dyDescent="0.2">
      <c r="D110" s="22"/>
      <c r="E110" s="22"/>
      <c r="F110" s="22"/>
      <c r="G110" s="5"/>
      <c r="H110" s="19"/>
      <c r="I110" s="23"/>
      <c r="J110" s="5"/>
      <c r="K110" s="5"/>
      <c r="L110" s="21"/>
    </row>
    <row r="111" spans="4:12" ht="47.25" customHeight="1" x14ac:dyDescent="0.2">
      <c r="D111" s="22"/>
      <c r="E111" s="22"/>
      <c r="F111" s="22"/>
      <c r="G111" s="5"/>
      <c r="H111" s="19"/>
      <c r="I111" s="23"/>
      <c r="J111" s="5"/>
      <c r="K111" s="5"/>
      <c r="L111" s="21"/>
    </row>
    <row r="112" spans="4:12" ht="47.25" customHeight="1" x14ac:dyDescent="0.2">
      <c r="D112" s="22"/>
      <c r="E112" s="22"/>
      <c r="F112" s="22"/>
      <c r="G112" s="5"/>
      <c r="H112" s="19"/>
      <c r="I112" s="23"/>
      <c r="J112" s="5"/>
      <c r="K112" s="5"/>
      <c r="L112" s="21"/>
    </row>
    <row r="113" spans="4:12" ht="47.25" customHeight="1" x14ac:dyDescent="0.2">
      <c r="D113" s="22"/>
      <c r="E113" s="22"/>
      <c r="F113" s="22"/>
      <c r="G113" s="5"/>
      <c r="H113" s="19"/>
      <c r="I113" s="23"/>
      <c r="J113" s="5"/>
      <c r="K113" s="5"/>
      <c r="L113" s="21"/>
    </row>
    <row r="114" spans="4:12" ht="47.25" customHeight="1" x14ac:dyDescent="0.2">
      <c r="D114" s="22"/>
      <c r="E114" s="22"/>
      <c r="F114" s="22"/>
      <c r="G114" s="5"/>
      <c r="H114" s="19"/>
      <c r="I114" s="23"/>
      <c r="J114" s="5"/>
      <c r="K114" s="5"/>
      <c r="L114" s="21"/>
    </row>
    <row r="115" spans="4:12" ht="47.25" customHeight="1" x14ac:dyDescent="0.2">
      <c r="D115" s="22"/>
      <c r="E115" s="22"/>
      <c r="F115" s="22"/>
      <c r="G115" s="5"/>
      <c r="H115" s="19"/>
      <c r="I115" s="23"/>
      <c r="J115" s="5"/>
      <c r="K115" s="5"/>
      <c r="L115" s="21"/>
    </row>
    <row r="116" spans="4:12" ht="47.25" customHeight="1" x14ac:dyDescent="0.2">
      <c r="D116" s="22"/>
      <c r="E116" s="22"/>
      <c r="F116" s="22"/>
      <c r="G116" s="5"/>
      <c r="H116" s="19"/>
      <c r="I116" s="23"/>
      <c r="J116" s="5"/>
      <c r="K116" s="5"/>
      <c r="L116" s="21"/>
    </row>
    <row r="117" spans="4:12" ht="47.25" customHeight="1" x14ac:dyDescent="0.2">
      <c r="D117" s="22"/>
      <c r="E117" s="22"/>
      <c r="F117" s="22"/>
      <c r="G117" s="5"/>
      <c r="H117" s="19"/>
      <c r="I117" s="23"/>
      <c r="J117" s="5"/>
      <c r="K117" s="5"/>
      <c r="L117" s="21"/>
    </row>
    <row r="118" spans="4:12" ht="47.25" customHeight="1" x14ac:dyDescent="0.2">
      <c r="D118" s="22"/>
      <c r="E118" s="22"/>
      <c r="F118" s="22"/>
      <c r="G118" s="5"/>
      <c r="H118" s="19"/>
      <c r="I118" s="23"/>
      <c r="J118" s="5"/>
      <c r="K118" s="5"/>
      <c r="L118" s="21"/>
    </row>
    <row r="119" spans="4:12" ht="47.25" customHeight="1" x14ac:dyDescent="0.2">
      <c r="D119" s="22"/>
      <c r="E119" s="22"/>
      <c r="F119" s="22"/>
      <c r="G119" s="5"/>
      <c r="H119" s="19"/>
      <c r="I119" s="23"/>
      <c r="J119" s="5"/>
      <c r="K119" s="5"/>
      <c r="L119" s="21"/>
    </row>
    <row r="120" spans="4:12" ht="47.25" customHeight="1" x14ac:dyDescent="0.2">
      <c r="D120" s="22"/>
      <c r="E120" s="22"/>
      <c r="F120" s="22"/>
      <c r="G120" s="5"/>
      <c r="H120" s="19"/>
      <c r="I120" s="23"/>
      <c r="J120" s="5"/>
      <c r="K120" s="5"/>
      <c r="L120" s="21"/>
    </row>
    <row r="121" spans="4:12" ht="47.25" customHeight="1" x14ac:dyDescent="0.2">
      <c r="D121" s="22"/>
      <c r="E121" s="22"/>
      <c r="F121" s="22"/>
      <c r="G121" s="5"/>
      <c r="H121" s="19"/>
      <c r="I121" s="23"/>
      <c r="J121" s="5"/>
      <c r="K121" s="5"/>
      <c r="L121" s="21"/>
    </row>
    <row r="122" spans="4:12" ht="47.25" customHeight="1" x14ac:dyDescent="0.2">
      <c r="D122" s="22"/>
      <c r="E122" s="22"/>
      <c r="F122" s="22"/>
      <c r="G122" s="5"/>
      <c r="H122" s="19"/>
      <c r="I122" s="23"/>
      <c r="J122" s="5"/>
      <c r="K122" s="5"/>
      <c r="L122" s="21"/>
    </row>
    <row r="123" spans="4:12" ht="47.25" customHeight="1" x14ac:dyDescent="0.2">
      <c r="D123" s="22"/>
      <c r="E123" s="22"/>
      <c r="F123" s="22"/>
      <c r="G123" s="5"/>
      <c r="H123" s="19"/>
      <c r="I123" s="23"/>
      <c r="J123" s="5"/>
      <c r="K123" s="5"/>
      <c r="L123" s="21"/>
    </row>
    <row r="124" spans="4:12" ht="47.25" customHeight="1" x14ac:dyDescent="0.2">
      <c r="D124" s="22"/>
      <c r="E124" s="22"/>
      <c r="F124" s="22"/>
      <c r="G124" s="5"/>
      <c r="H124" s="19"/>
      <c r="I124" s="23"/>
      <c r="J124" s="5"/>
      <c r="K124" s="5"/>
      <c r="L124" s="21"/>
    </row>
    <row r="125" spans="4:12" ht="47.25" customHeight="1" x14ac:dyDescent="0.2">
      <c r="D125" s="22"/>
      <c r="E125" s="22"/>
      <c r="F125" s="22"/>
      <c r="G125" s="5"/>
      <c r="H125" s="19"/>
      <c r="I125" s="23"/>
      <c r="J125" s="5"/>
      <c r="K125" s="5"/>
      <c r="L125" s="21"/>
    </row>
    <row r="126" spans="4:12" ht="47.25" customHeight="1" x14ac:dyDescent="0.2">
      <c r="D126" s="22"/>
      <c r="E126" s="22"/>
      <c r="F126" s="22"/>
      <c r="G126" s="5"/>
      <c r="H126" s="19"/>
      <c r="I126" s="23"/>
      <c r="J126" s="5"/>
      <c r="K126" s="5"/>
      <c r="L126" s="21"/>
    </row>
    <row r="127" spans="4:12" ht="47.25" customHeight="1" x14ac:dyDescent="0.2">
      <c r="D127" s="22"/>
      <c r="E127" s="22"/>
      <c r="F127" s="22"/>
      <c r="G127" s="5"/>
      <c r="H127" s="19"/>
      <c r="I127" s="23"/>
      <c r="J127" s="5"/>
      <c r="K127" s="5"/>
      <c r="L127" s="21"/>
    </row>
    <row r="128" spans="4:12" ht="47.25" customHeight="1" x14ac:dyDescent="0.2">
      <c r="D128" s="22"/>
      <c r="E128" s="22"/>
      <c r="F128" s="22"/>
      <c r="G128" s="5"/>
      <c r="H128" s="19"/>
      <c r="I128" s="23"/>
      <c r="J128" s="5"/>
      <c r="K128" s="5"/>
      <c r="L128" s="21"/>
    </row>
    <row r="129" spans="4:12" ht="47.25" customHeight="1" x14ac:dyDescent="0.2">
      <c r="D129" s="22"/>
      <c r="E129" s="22"/>
      <c r="F129" s="22"/>
      <c r="G129" s="5"/>
      <c r="H129" s="19"/>
      <c r="I129" s="23"/>
      <c r="J129" s="5"/>
      <c r="K129" s="5"/>
      <c r="L129" s="21"/>
    </row>
    <row r="130" spans="4:12" ht="47.25" customHeight="1" x14ac:dyDescent="0.2">
      <c r="D130" s="22"/>
      <c r="E130" s="22"/>
      <c r="F130" s="22"/>
      <c r="G130" s="5"/>
      <c r="H130" s="19"/>
      <c r="I130" s="23"/>
      <c r="J130" s="5"/>
      <c r="K130" s="5"/>
      <c r="L130" s="21"/>
    </row>
    <row r="131" spans="4:12" ht="47.25" customHeight="1" x14ac:dyDescent="0.2">
      <c r="D131" s="22"/>
      <c r="E131" s="22"/>
      <c r="F131" s="22"/>
      <c r="G131" s="5"/>
      <c r="H131" s="19"/>
      <c r="I131" s="23"/>
      <c r="J131" s="5"/>
      <c r="K131" s="5"/>
      <c r="L131" s="21"/>
    </row>
    <row r="132" spans="4:12" ht="47.25" customHeight="1" x14ac:dyDescent="0.2">
      <c r="D132" s="22"/>
      <c r="E132" s="22"/>
      <c r="F132" s="22"/>
      <c r="G132" s="5"/>
      <c r="H132" s="19"/>
      <c r="I132" s="23"/>
      <c r="J132" s="5"/>
      <c r="K132" s="5"/>
      <c r="L132" s="21"/>
    </row>
    <row r="133" spans="4:12" ht="47.25" customHeight="1" x14ac:dyDescent="0.2">
      <c r="D133" s="22"/>
      <c r="E133" s="22"/>
      <c r="F133" s="22"/>
      <c r="G133" s="5"/>
      <c r="H133" s="19"/>
      <c r="I133" s="23"/>
      <c r="J133" s="5"/>
      <c r="K133" s="5"/>
      <c r="L133" s="21"/>
    </row>
    <row r="134" spans="4:12" ht="47.25" customHeight="1" x14ac:dyDescent="0.2">
      <c r="D134" s="22"/>
      <c r="E134" s="22"/>
      <c r="F134" s="22"/>
      <c r="G134" s="5"/>
      <c r="H134" s="19"/>
      <c r="I134" s="23"/>
      <c r="J134" s="5"/>
      <c r="K134" s="5"/>
      <c r="L134" s="21"/>
    </row>
    <row r="135" spans="4:12" ht="47.25" customHeight="1" x14ac:dyDescent="0.2">
      <c r="D135" s="22"/>
      <c r="E135" s="22"/>
      <c r="F135" s="22"/>
      <c r="G135" s="5"/>
      <c r="H135" s="19"/>
      <c r="I135" s="23"/>
      <c r="J135" s="5"/>
      <c r="K135" s="5"/>
      <c r="L135" s="21"/>
    </row>
    <row r="136" spans="4:12" ht="47.25" customHeight="1" x14ac:dyDescent="0.2">
      <c r="D136" s="22"/>
      <c r="E136" s="22"/>
      <c r="F136" s="22"/>
      <c r="G136" s="5"/>
      <c r="H136" s="19"/>
      <c r="I136" s="23"/>
      <c r="J136" s="5"/>
      <c r="K136" s="5"/>
      <c r="L136" s="21"/>
    </row>
    <row r="137" spans="4:12" ht="47.25" customHeight="1" x14ac:dyDescent="0.2">
      <c r="D137" s="22"/>
      <c r="E137" s="22"/>
      <c r="F137" s="22"/>
      <c r="G137" s="5"/>
      <c r="H137" s="19"/>
      <c r="I137" s="23"/>
      <c r="J137" s="5"/>
      <c r="K137" s="5"/>
      <c r="L137" s="21"/>
    </row>
    <row r="138" spans="4:12" ht="47.25" customHeight="1" x14ac:dyDescent="0.2">
      <c r="D138" s="22"/>
      <c r="E138" s="22"/>
      <c r="F138" s="22"/>
      <c r="G138" s="5"/>
      <c r="H138" s="19"/>
      <c r="I138" s="23"/>
      <c r="J138" s="5"/>
      <c r="K138" s="5"/>
      <c r="L138" s="21"/>
    </row>
    <row r="139" spans="4:12" ht="47.25" customHeight="1" x14ac:dyDescent="0.2">
      <c r="D139" s="22"/>
      <c r="E139" s="22"/>
      <c r="F139" s="22"/>
      <c r="G139" s="5"/>
      <c r="H139" s="19"/>
      <c r="I139" s="23"/>
      <c r="J139" s="5"/>
      <c r="K139" s="5"/>
      <c r="L139" s="21"/>
    </row>
    <row r="140" spans="4:12" ht="47.25" customHeight="1" x14ac:dyDescent="0.2">
      <c r="D140" s="22"/>
      <c r="E140" s="22"/>
      <c r="F140" s="22"/>
      <c r="G140" s="5"/>
      <c r="H140" s="19"/>
      <c r="I140" s="23"/>
      <c r="J140" s="5"/>
      <c r="K140" s="5"/>
      <c r="L140" s="21"/>
    </row>
    <row r="141" spans="4:12" ht="47.25" customHeight="1" x14ac:dyDescent="0.2">
      <c r="D141" s="22"/>
      <c r="E141" s="22"/>
      <c r="F141" s="22"/>
      <c r="G141" s="5"/>
      <c r="H141" s="19"/>
      <c r="I141" s="23"/>
      <c r="J141" s="5"/>
      <c r="K141" s="5"/>
      <c r="L141" s="21"/>
    </row>
    <row r="142" spans="4:12" ht="47.25" customHeight="1" x14ac:dyDescent="0.2">
      <c r="D142" s="22"/>
      <c r="E142" s="22"/>
      <c r="F142" s="22"/>
      <c r="G142" s="5"/>
      <c r="H142" s="19"/>
      <c r="I142" s="23"/>
      <c r="J142" s="5"/>
      <c r="K142" s="5"/>
      <c r="L142" s="21"/>
    </row>
    <row r="143" spans="4:12" ht="47.25" customHeight="1" x14ac:dyDescent="0.2">
      <c r="D143" s="22"/>
      <c r="E143" s="22"/>
      <c r="F143" s="22"/>
      <c r="G143" s="5"/>
      <c r="H143" s="19"/>
      <c r="I143" s="23"/>
      <c r="J143" s="5"/>
      <c r="K143" s="5"/>
      <c r="L143" s="21"/>
    </row>
    <row r="144" spans="4:12" ht="47.25" customHeight="1" x14ac:dyDescent="0.2">
      <c r="D144" s="22"/>
      <c r="E144" s="22"/>
      <c r="F144" s="22"/>
      <c r="G144" s="5"/>
      <c r="H144" s="19"/>
      <c r="I144" s="23"/>
      <c r="J144" s="5"/>
      <c r="K144" s="5"/>
      <c r="L144" s="21"/>
    </row>
    <row r="145" spans="4:12" ht="47.25" customHeight="1" x14ac:dyDescent="0.2">
      <c r="D145" s="22"/>
      <c r="E145" s="22"/>
      <c r="F145" s="22"/>
      <c r="G145" s="5"/>
      <c r="H145" s="19"/>
      <c r="I145" s="23"/>
      <c r="J145" s="5"/>
      <c r="K145" s="5"/>
      <c r="L145" s="21"/>
    </row>
    <row r="146" spans="4:12" ht="47.25" customHeight="1" x14ac:dyDescent="0.2">
      <c r="D146" s="22"/>
      <c r="E146" s="22"/>
      <c r="F146" s="22"/>
      <c r="G146" s="5"/>
      <c r="H146" s="19"/>
      <c r="I146" s="23"/>
      <c r="J146" s="5"/>
      <c r="K146" s="5"/>
      <c r="L146" s="21"/>
    </row>
    <row r="147" spans="4:12" ht="47.25" customHeight="1" x14ac:dyDescent="0.2">
      <c r="D147" s="22"/>
      <c r="E147" s="22"/>
      <c r="F147" s="22"/>
      <c r="G147" s="5"/>
      <c r="H147" s="19"/>
      <c r="I147" s="23"/>
      <c r="J147" s="5"/>
      <c r="K147" s="5"/>
      <c r="L147" s="21"/>
    </row>
    <row r="148" spans="4:12" ht="47.25" customHeight="1" x14ac:dyDescent="0.2">
      <c r="D148" s="22"/>
      <c r="E148" s="22"/>
      <c r="F148" s="22"/>
      <c r="G148" s="5"/>
      <c r="H148" s="19"/>
      <c r="I148" s="23"/>
      <c r="J148" s="5"/>
      <c r="K148" s="5"/>
      <c r="L148" s="21"/>
    </row>
    <row r="149" spans="4:12" ht="47.25" customHeight="1" x14ac:dyDescent="0.2">
      <c r="D149" s="22"/>
      <c r="E149" s="22"/>
      <c r="F149" s="22"/>
      <c r="G149" s="5"/>
      <c r="H149" s="19"/>
      <c r="I149" s="23"/>
      <c r="J149" s="5"/>
      <c r="K149" s="5"/>
      <c r="L149" s="21"/>
    </row>
    <row r="150" spans="4:12" ht="47.25" customHeight="1" x14ac:dyDescent="0.2">
      <c r="D150" s="22"/>
      <c r="E150" s="22"/>
      <c r="F150" s="22"/>
      <c r="G150" s="5"/>
      <c r="H150" s="19"/>
      <c r="I150" s="23"/>
      <c r="J150" s="5"/>
      <c r="K150" s="5"/>
      <c r="L150" s="21"/>
    </row>
    <row r="151" spans="4:12" ht="47.25" customHeight="1" x14ac:dyDescent="0.2">
      <c r="D151" s="22"/>
      <c r="E151" s="22"/>
      <c r="F151" s="22"/>
      <c r="G151" s="5"/>
      <c r="H151" s="19"/>
      <c r="I151" s="23"/>
      <c r="J151" s="5"/>
      <c r="K151" s="5"/>
      <c r="L151" s="21"/>
    </row>
    <row r="152" spans="4:12" ht="47.25" customHeight="1" x14ac:dyDescent="0.2">
      <c r="D152" s="22"/>
      <c r="E152" s="22"/>
      <c r="F152" s="22"/>
      <c r="G152" s="5"/>
      <c r="H152" s="19"/>
      <c r="I152" s="23"/>
      <c r="J152" s="5"/>
      <c r="K152" s="5"/>
      <c r="L152" s="21"/>
    </row>
    <row r="153" spans="4:12" ht="47.25" customHeight="1" x14ac:dyDescent="0.2">
      <c r="D153" s="22"/>
      <c r="E153" s="22"/>
      <c r="F153" s="22"/>
      <c r="G153" s="5"/>
      <c r="H153" s="19"/>
      <c r="I153" s="23"/>
      <c r="J153" s="5"/>
      <c r="K153" s="5"/>
      <c r="L153" s="21"/>
    </row>
    <row r="154" spans="4:12" ht="47.25" customHeight="1" x14ac:dyDescent="0.2">
      <c r="D154" s="22"/>
      <c r="E154" s="22"/>
      <c r="F154" s="22"/>
      <c r="G154" s="5"/>
      <c r="H154" s="19"/>
      <c r="I154" s="23"/>
      <c r="J154" s="5"/>
      <c r="K154" s="5"/>
      <c r="L154" s="21"/>
    </row>
    <row r="155" spans="4:12" ht="47.25" customHeight="1" x14ac:dyDescent="0.2">
      <c r="D155" s="22"/>
      <c r="E155" s="22"/>
      <c r="F155" s="22"/>
      <c r="G155" s="5"/>
      <c r="H155" s="19"/>
      <c r="I155" s="23"/>
      <c r="J155" s="5"/>
      <c r="K155" s="5"/>
      <c r="L155" s="21"/>
    </row>
    <row r="156" spans="4:12" ht="47.25" customHeight="1" x14ac:dyDescent="0.2">
      <c r="D156" s="22"/>
      <c r="E156" s="22"/>
      <c r="F156" s="22"/>
      <c r="G156" s="5"/>
      <c r="H156" s="19"/>
      <c r="I156" s="23"/>
      <c r="J156" s="5"/>
      <c r="K156" s="5"/>
      <c r="L156" s="21"/>
    </row>
    <row r="157" spans="4:12" ht="47.25" customHeight="1" x14ac:dyDescent="0.2">
      <c r="D157" s="22"/>
      <c r="E157" s="22"/>
      <c r="F157" s="22"/>
      <c r="G157" s="5"/>
      <c r="H157" s="19"/>
      <c r="I157" s="23"/>
      <c r="J157" s="5"/>
      <c r="K157" s="5"/>
      <c r="L157" s="21"/>
    </row>
    <row r="158" spans="4:12" ht="47.25" customHeight="1" x14ac:dyDescent="0.2">
      <c r="D158" s="22"/>
      <c r="E158" s="22"/>
      <c r="F158" s="22"/>
      <c r="G158" s="5"/>
      <c r="H158" s="19"/>
      <c r="I158" s="23"/>
      <c r="J158" s="5"/>
      <c r="K158" s="5"/>
      <c r="L158" s="21"/>
    </row>
    <row r="159" spans="4:12" ht="47.25" customHeight="1" x14ac:dyDescent="0.2">
      <c r="D159" s="22"/>
      <c r="E159" s="22"/>
      <c r="F159" s="22"/>
      <c r="G159" s="5"/>
      <c r="H159" s="19"/>
      <c r="I159" s="23"/>
      <c r="J159" s="5"/>
      <c r="K159" s="5"/>
      <c r="L159" s="21"/>
    </row>
  </sheetData>
  <mergeCells count="11">
    <mergeCell ref="G5:H5"/>
    <mergeCell ref="L5:O5"/>
    <mergeCell ref="I5:I7"/>
    <mergeCell ref="T5:T7"/>
    <mergeCell ref="U5:U7"/>
    <mergeCell ref="AA5:AA7"/>
    <mergeCell ref="V5:V7"/>
    <mergeCell ref="W5:W7"/>
    <mergeCell ref="X5:X7"/>
    <mergeCell ref="Y5:Y7"/>
    <mergeCell ref="Z5:Z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&amp;Rกลุ่มงานยุทธศาสตร์และแผนงานโครงการ2565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A202"/>
  <sheetViews>
    <sheetView topLeftCell="A4" workbookViewId="0">
      <selection activeCell="C6" sqref="C6"/>
    </sheetView>
  </sheetViews>
  <sheetFormatPr defaultRowHeight="15.75" x14ac:dyDescent="0.2"/>
  <cols>
    <col min="1" max="1" width="1.140625" style="374" customWidth="1"/>
    <col min="2" max="2" width="3.5703125" style="210" customWidth="1"/>
    <col min="3" max="3" width="26" style="210" customWidth="1"/>
    <col min="4" max="4" width="24" style="210" customWidth="1"/>
    <col min="5" max="5" width="20.28515625" style="210" customWidth="1"/>
    <col min="6" max="6" width="18.42578125" style="716" customWidth="1"/>
    <col min="7" max="7" width="7.140625" style="369" customWidth="1"/>
    <col min="8" max="8" width="7.5703125" style="355" customWidth="1"/>
    <col min="9" max="9" width="9.140625" style="355"/>
    <col min="10" max="10" width="11.28515625" style="355" customWidth="1"/>
    <col min="11" max="11" width="8.42578125" style="355" customWidth="1"/>
    <col min="12" max="12" width="2.5703125" style="355" hidden="1" customWidth="1"/>
    <col min="13" max="13" width="3.85546875" style="355" hidden="1" customWidth="1"/>
    <col min="14" max="14" width="3.7109375" style="355" customWidth="1"/>
    <col min="15" max="15" width="3.5703125" style="355" hidden="1" customWidth="1"/>
    <col min="16" max="16" width="0.28515625" style="355" hidden="1" customWidth="1"/>
    <col min="17" max="17" width="3.7109375" style="355" hidden="1" customWidth="1"/>
    <col min="18" max="18" width="7.140625" style="355" hidden="1" customWidth="1"/>
    <col min="19" max="19" width="5.140625" style="355" customWidth="1"/>
    <col min="20" max="20" width="6.42578125" style="355" customWidth="1"/>
    <col min="21" max="256" width="9.140625" style="210"/>
    <col min="257" max="257" width="1.140625" style="210" customWidth="1"/>
    <col min="258" max="258" width="3.5703125" style="210" customWidth="1"/>
    <col min="259" max="259" width="26" style="210" customWidth="1"/>
    <col min="260" max="260" width="24" style="210" customWidth="1"/>
    <col min="261" max="261" width="20.28515625" style="210" customWidth="1"/>
    <col min="262" max="262" width="18.42578125" style="210" customWidth="1"/>
    <col min="263" max="263" width="7.140625" style="210" customWidth="1"/>
    <col min="264" max="264" width="7.5703125" style="210" customWidth="1"/>
    <col min="265" max="265" width="9.140625" style="210"/>
    <col min="266" max="266" width="11.28515625" style="210" customWidth="1"/>
    <col min="267" max="267" width="8.42578125" style="210" customWidth="1"/>
    <col min="268" max="269" width="0" style="210" hidden="1" customWidth="1"/>
    <col min="270" max="270" width="3.7109375" style="210" customWidth="1"/>
    <col min="271" max="274" width="0" style="210" hidden="1" customWidth="1"/>
    <col min="275" max="275" width="5.140625" style="210" customWidth="1"/>
    <col min="276" max="276" width="6.42578125" style="210" customWidth="1"/>
    <col min="277" max="512" width="9.140625" style="210"/>
    <col min="513" max="513" width="1.140625" style="210" customWidth="1"/>
    <col min="514" max="514" width="3.5703125" style="210" customWidth="1"/>
    <col min="515" max="515" width="26" style="210" customWidth="1"/>
    <col min="516" max="516" width="24" style="210" customWidth="1"/>
    <col min="517" max="517" width="20.28515625" style="210" customWidth="1"/>
    <col min="518" max="518" width="18.42578125" style="210" customWidth="1"/>
    <col min="519" max="519" width="7.140625" style="210" customWidth="1"/>
    <col min="520" max="520" width="7.5703125" style="210" customWidth="1"/>
    <col min="521" max="521" width="9.140625" style="210"/>
    <col min="522" max="522" width="11.28515625" style="210" customWidth="1"/>
    <col min="523" max="523" width="8.42578125" style="210" customWidth="1"/>
    <col min="524" max="525" width="0" style="210" hidden="1" customWidth="1"/>
    <col min="526" max="526" width="3.7109375" style="210" customWidth="1"/>
    <col min="527" max="530" width="0" style="210" hidden="1" customWidth="1"/>
    <col min="531" max="531" width="5.140625" style="210" customWidth="1"/>
    <col min="532" max="532" width="6.42578125" style="210" customWidth="1"/>
    <col min="533" max="768" width="9.140625" style="210"/>
    <col min="769" max="769" width="1.140625" style="210" customWidth="1"/>
    <col min="770" max="770" width="3.5703125" style="210" customWidth="1"/>
    <col min="771" max="771" width="26" style="210" customWidth="1"/>
    <col min="772" max="772" width="24" style="210" customWidth="1"/>
    <col min="773" max="773" width="20.28515625" style="210" customWidth="1"/>
    <col min="774" max="774" width="18.42578125" style="210" customWidth="1"/>
    <col min="775" max="775" width="7.140625" style="210" customWidth="1"/>
    <col min="776" max="776" width="7.5703125" style="210" customWidth="1"/>
    <col min="777" max="777" width="9.140625" style="210"/>
    <col min="778" max="778" width="11.28515625" style="210" customWidth="1"/>
    <col min="779" max="779" width="8.42578125" style="210" customWidth="1"/>
    <col min="780" max="781" width="0" style="210" hidden="1" customWidth="1"/>
    <col min="782" max="782" width="3.7109375" style="210" customWidth="1"/>
    <col min="783" max="786" width="0" style="210" hidden="1" customWidth="1"/>
    <col min="787" max="787" width="5.140625" style="210" customWidth="1"/>
    <col min="788" max="788" width="6.42578125" style="210" customWidth="1"/>
    <col min="789" max="1024" width="9.140625" style="210"/>
    <col min="1025" max="1025" width="1.140625" style="210" customWidth="1"/>
    <col min="1026" max="1026" width="3.5703125" style="210" customWidth="1"/>
    <col min="1027" max="1027" width="26" style="210" customWidth="1"/>
    <col min="1028" max="1028" width="24" style="210" customWidth="1"/>
    <col min="1029" max="1029" width="20.28515625" style="210" customWidth="1"/>
    <col min="1030" max="1030" width="18.42578125" style="210" customWidth="1"/>
    <col min="1031" max="1031" width="7.140625" style="210" customWidth="1"/>
    <col min="1032" max="1032" width="7.5703125" style="210" customWidth="1"/>
    <col min="1033" max="1033" width="9.140625" style="210"/>
    <col min="1034" max="1034" width="11.28515625" style="210" customWidth="1"/>
    <col min="1035" max="1035" width="8.42578125" style="210" customWidth="1"/>
    <col min="1036" max="1037" width="0" style="210" hidden="1" customWidth="1"/>
    <col min="1038" max="1038" width="3.7109375" style="210" customWidth="1"/>
    <col min="1039" max="1042" width="0" style="210" hidden="1" customWidth="1"/>
    <col min="1043" max="1043" width="5.140625" style="210" customWidth="1"/>
    <col min="1044" max="1044" width="6.42578125" style="210" customWidth="1"/>
    <col min="1045" max="1280" width="9.140625" style="210"/>
    <col min="1281" max="1281" width="1.140625" style="210" customWidth="1"/>
    <col min="1282" max="1282" width="3.5703125" style="210" customWidth="1"/>
    <col min="1283" max="1283" width="26" style="210" customWidth="1"/>
    <col min="1284" max="1284" width="24" style="210" customWidth="1"/>
    <col min="1285" max="1285" width="20.28515625" style="210" customWidth="1"/>
    <col min="1286" max="1286" width="18.42578125" style="210" customWidth="1"/>
    <col min="1287" max="1287" width="7.140625" style="210" customWidth="1"/>
    <col min="1288" max="1288" width="7.5703125" style="210" customWidth="1"/>
    <col min="1289" max="1289" width="9.140625" style="210"/>
    <col min="1290" max="1290" width="11.28515625" style="210" customWidth="1"/>
    <col min="1291" max="1291" width="8.42578125" style="210" customWidth="1"/>
    <col min="1292" max="1293" width="0" style="210" hidden="1" customWidth="1"/>
    <col min="1294" max="1294" width="3.7109375" style="210" customWidth="1"/>
    <col min="1295" max="1298" width="0" style="210" hidden="1" customWidth="1"/>
    <col min="1299" max="1299" width="5.140625" style="210" customWidth="1"/>
    <col min="1300" max="1300" width="6.42578125" style="210" customWidth="1"/>
    <col min="1301" max="1536" width="9.140625" style="210"/>
    <col min="1537" max="1537" width="1.140625" style="210" customWidth="1"/>
    <col min="1538" max="1538" width="3.5703125" style="210" customWidth="1"/>
    <col min="1539" max="1539" width="26" style="210" customWidth="1"/>
    <col min="1540" max="1540" width="24" style="210" customWidth="1"/>
    <col min="1541" max="1541" width="20.28515625" style="210" customWidth="1"/>
    <col min="1542" max="1542" width="18.42578125" style="210" customWidth="1"/>
    <col min="1543" max="1543" width="7.140625" style="210" customWidth="1"/>
    <col min="1544" max="1544" width="7.5703125" style="210" customWidth="1"/>
    <col min="1545" max="1545" width="9.140625" style="210"/>
    <col min="1546" max="1546" width="11.28515625" style="210" customWidth="1"/>
    <col min="1547" max="1547" width="8.42578125" style="210" customWidth="1"/>
    <col min="1548" max="1549" width="0" style="210" hidden="1" customWidth="1"/>
    <col min="1550" max="1550" width="3.7109375" style="210" customWidth="1"/>
    <col min="1551" max="1554" width="0" style="210" hidden="1" customWidth="1"/>
    <col min="1555" max="1555" width="5.140625" style="210" customWidth="1"/>
    <col min="1556" max="1556" width="6.42578125" style="210" customWidth="1"/>
    <col min="1557" max="1792" width="9.140625" style="210"/>
    <col min="1793" max="1793" width="1.140625" style="210" customWidth="1"/>
    <col min="1794" max="1794" width="3.5703125" style="210" customWidth="1"/>
    <col min="1795" max="1795" width="26" style="210" customWidth="1"/>
    <col min="1796" max="1796" width="24" style="210" customWidth="1"/>
    <col min="1797" max="1797" width="20.28515625" style="210" customWidth="1"/>
    <col min="1798" max="1798" width="18.42578125" style="210" customWidth="1"/>
    <col min="1799" max="1799" width="7.140625" style="210" customWidth="1"/>
    <col min="1800" max="1800" width="7.5703125" style="210" customWidth="1"/>
    <col min="1801" max="1801" width="9.140625" style="210"/>
    <col min="1802" max="1802" width="11.28515625" style="210" customWidth="1"/>
    <col min="1803" max="1803" width="8.42578125" style="210" customWidth="1"/>
    <col min="1804" max="1805" width="0" style="210" hidden="1" customWidth="1"/>
    <col min="1806" max="1806" width="3.7109375" style="210" customWidth="1"/>
    <col min="1807" max="1810" width="0" style="210" hidden="1" customWidth="1"/>
    <col min="1811" max="1811" width="5.140625" style="210" customWidth="1"/>
    <col min="1812" max="1812" width="6.42578125" style="210" customWidth="1"/>
    <col min="1813" max="2048" width="9.140625" style="210"/>
    <col min="2049" max="2049" width="1.140625" style="210" customWidth="1"/>
    <col min="2050" max="2050" width="3.5703125" style="210" customWidth="1"/>
    <col min="2051" max="2051" width="26" style="210" customWidth="1"/>
    <col min="2052" max="2052" width="24" style="210" customWidth="1"/>
    <col min="2053" max="2053" width="20.28515625" style="210" customWidth="1"/>
    <col min="2054" max="2054" width="18.42578125" style="210" customWidth="1"/>
    <col min="2055" max="2055" width="7.140625" style="210" customWidth="1"/>
    <col min="2056" max="2056" width="7.5703125" style="210" customWidth="1"/>
    <col min="2057" max="2057" width="9.140625" style="210"/>
    <col min="2058" max="2058" width="11.28515625" style="210" customWidth="1"/>
    <col min="2059" max="2059" width="8.42578125" style="210" customWidth="1"/>
    <col min="2060" max="2061" width="0" style="210" hidden="1" customWidth="1"/>
    <col min="2062" max="2062" width="3.7109375" style="210" customWidth="1"/>
    <col min="2063" max="2066" width="0" style="210" hidden="1" customWidth="1"/>
    <col min="2067" max="2067" width="5.140625" style="210" customWidth="1"/>
    <col min="2068" max="2068" width="6.42578125" style="210" customWidth="1"/>
    <col min="2069" max="2304" width="9.140625" style="210"/>
    <col min="2305" max="2305" width="1.140625" style="210" customWidth="1"/>
    <col min="2306" max="2306" width="3.5703125" style="210" customWidth="1"/>
    <col min="2307" max="2307" width="26" style="210" customWidth="1"/>
    <col min="2308" max="2308" width="24" style="210" customWidth="1"/>
    <col min="2309" max="2309" width="20.28515625" style="210" customWidth="1"/>
    <col min="2310" max="2310" width="18.42578125" style="210" customWidth="1"/>
    <col min="2311" max="2311" width="7.140625" style="210" customWidth="1"/>
    <col min="2312" max="2312" width="7.5703125" style="210" customWidth="1"/>
    <col min="2313" max="2313" width="9.140625" style="210"/>
    <col min="2314" max="2314" width="11.28515625" style="210" customWidth="1"/>
    <col min="2315" max="2315" width="8.42578125" style="210" customWidth="1"/>
    <col min="2316" max="2317" width="0" style="210" hidden="1" customWidth="1"/>
    <col min="2318" max="2318" width="3.7109375" style="210" customWidth="1"/>
    <col min="2319" max="2322" width="0" style="210" hidden="1" customWidth="1"/>
    <col min="2323" max="2323" width="5.140625" style="210" customWidth="1"/>
    <col min="2324" max="2324" width="6.42578125" style="210" customWidth="1"/>
    <col min="2325" max="2560" width="9.140625" style="210"/>
    <col min="2561" max="2561" width="1.140625" style="210" customWidth="1"/>
    <col min="2562" max="2562" width="3.5703125" style="210" customWidth="1"/>
    <col min="2563" max="2563" width="26" style="210" customWidth="1"/>
    <col min="2564" max="2564" width="24" style="210" customWidth="1"/>
    <col min="2565" max="2565" width="20.28515625" style="210" customWidth="1"/>
    <col min="2566" max="2566" width="18.42578125" style="210" customWidth="1"/>
    <col min="2567" max="2567" width="7.140625" style="210" customWidth="1"/>
    <col min="2568" max="2568" width="7.5703125" style="210" customWidth="1"/>
    <col min="2569" max="2569" width="9.140625" style="210"/>
    <col min="2570" max="2570" width="11.28515625" style="210" customWidth="1"/>
    <col min="2571" max="2571" width="8.42578125" style="210" customWidth="1"/>
    <col min="2572" max="2573" width="0" style="210" hidden="1" customWidth="1"/>
    <col min="2574" max="2574" width="3.7109375" style="210" customWidth="1"/>
    <col min="2575" max="2578" width="0" style="210" hidden="1" customWidth="1"/>
    <col min="2579" max="2579" width="5.140625" style="210" customWidth="1"/>
    <col min="2580" max="2580" width="6.42578125" style="210" customWidth="1"/>
    <col min="2581" max="2816" width="9.140625" style="210"/>
    <col min="2817" max="2817" width="1.140625" style="210" customWidth="1"/>
    <col min="2818" max="2818" width="3.5703125" style="210" customWidth="1"/>
    <col min="2819" max="2819" width="26" style="210" customWidth="1"/>
    <col min="2820" max="2820" width="24" style="210" customWidth="1"/>
    <col min="2821" max="2821" width="20.28515625" style="210" customWidth="1"/>
    <col min="2822" max="2822" width="18.42578125" style="210" customWidth="1"/>
    <col min="2823" max="2823" width="7.140625" style="210" customWidth="1"/>
    <col min="2824" max="2824" width="7.5703125" style="210" customWidth="1"/>
    <col min="2825" max="2825" width="9.140625" style="210"/>
    <col min="2826" max="2826" width="11.28515625" style="210" customWidth="1"/>
    <col min="2827" max="2827" width="8.42578125" style="210" customWidth="1"/>
    <col min="2828" max="2829" width="0" style="210" hidden="1" customWidth="1"/>
    <col min="2830" max="2830" width="3.7109375" style="210" customWidth="1"/>
    <col min="2831" max="2834" width="0" style="210" hidden="1" customWidth="1"/>
    <col min="2835" max="2835" width="5.140625" style="210" customWidth="1"/>
    <col min="2836" max="2836" width="6.42578125" style="210" customWidth="1"/>
    <col min="2837" max="3072" width="9.140625" style="210"/>
    <col min="3073" max="3073" width="1.140625" style="210" customWidth="1"/>
    <col min="3074" max="3074" width="3.5703125" style="210" customWidth="1"/>
    <col min="3075" max="3075" width="26" style="210" customWidth="1"/>
    <col min="3076" max="3076" width="24" style="210" customWidth="1"/>
    <col min="3077" max="3077" width="20.28515625" style="210" customWidth="1"/>
    <col min="3078" max="3078" width="18.42578125" style="210" customWidth="1"/>
    <col min="3079" max="3079" width="7.140625" style="210" customWidth="1"/>
    <col min="3080" max="3080" width="7.5703125" style="210" customWidth="1"/>
    <col min="3081" max="3081" width="9.140625" style="210"/>
    <col min="3082" max="3082" width="11.28515625" style="210" customWidth="1"/>
    <col min="3083" max="3083" width="8.42578125" style="210" customWidth="1"/>
    <col min="3084" max="3085" width="0" style="210" hidden="1" customWidth="1"/>
    <col min="3086" max="3086" width="3.7109375" style="210" customWidth="1"/>
    <col min="3087" max="3090" width="0" style="210" hidden="1" customWidth="1"/>
    <col min="3091" max="3091" width="5.140625" style="210" customWidth="1"/>
    <col min="3092" max="3092" width="6.42578125" style="210" customWidth="1"/>
    <col min="3093" max="3328" width="9.140625" style="210"/>
    <col min="3329" max="3329" width="1.140625" style="210" customWidth="1"/>
    <col min="3330" max="3330" width="3.5703125" style="210" customWidth="1"/>
    <col min="3331" max="3331" width="26" style="210" customWidth="1"/>
    <col min="3332" max="3332" width="24" style="210" customWidth="1"/>
    <col min="3333" max="3333" width="20.28515625" style="210" customWidth="1"/>
    <col min="3334" max="3334" width="18.42578125" style="210" customWidth="1"/>
    <col min="3335" max="3335" width="7.140625" style="210" customWidth="1"/>
    <col min="3336" max="3336" width="7.5703125" style="210" customWidth="1"/>
    <col min="3337" max="3337" width="9.140625" style="210"/>
    <col min="3338" max="3338" width="11.28515625" style="210" customWidth="1"/>
    <col min="3339" max="3339" width="8.42578125" style="210" customWidth="1"/>
    <col min="3340" max="3341" width="0" style="210" hidden="1" customWidth="1"/>
    <col min="3342" max="3342" width="3.7109375" style="210" customWidth="1"/>
    <col min="3343" max="3346" width="0" style="210" hidden="1" customWidth="1"/>
    <col min="3347" max="3347" width="5.140625" style="210" customWidth="1"/>
    <col min="3348" max="3348" width="6.42578125" style="210" customWidth="1"/>
    <col min="3349" max="3584" width="9.140625" style="210"/>
    <col min="3585" max="3585" width="1.140625" style="210" customWidth="1"/>
    <col min="3586" max="3586" width="3.5703125" style="210" customWidth="1"/>
    <col min="3587" max="3587" width="26" style="210" customWidth="1"/>
    <col min="3588" max="3588" width="24" style="210" customWidth="1"/>
    <col min="3589" max="3589" width="20.28515625" style="210" customWidth="1"/>
    <col min="3590" max="3590" width="18.42578125" style="210" customWidth="1"/>
    <col min="3591" max="3591" width="7.140625" style="210" customWidth="1"/>
    <col min="3592" max="3592" width="7.5703125" style="210" customWidth="1"/>
    <col min="3593" max="3593" width="9.140625" style="210"/>
    <col min="3594" max="3594" width="11.28515625" style="210" customWidth="1"/>
    <col min="3595" max="3595" width="8.42578125" style="210" customWidth="1"/>
    <col min="3596" max="3597" width="0" style="210" hidden="1" customWidth="1"/>
    <col min="3598" max="3598" width="3.7109375" style="210" customWidth="1"/>
    <col min="3599" max="3602" width="0" style="210" hidden="1" customWidth="1"/>
    <col min="3603" max="3603" width="5.140625" style="210" customWidth="1"/>
    <col min="3604" max="3604" width="6.42578125" style="210" customWidth="1"/>
    <col min="3605" max="3840" width="9.140625" style="210"/>
    <col min="3841" max="3841" width="1.140625" style="210" customWidth="1"/>
    <col min="3842" max="3842" width="3.5703125" style="210" customWidth="1"/>
    <col min="3843" max="3843" width="26" style="210" customWidth="1"/>
    <col min="3844" max="3844" width="24" style="210" customWidth="1"/>
    <col min="3845" max="3845" width="20.28515625" style="210" customWidth="1"/>
    <col min="3846" max="3846" width="18.42578125" style="210" customWidth="1"/>
    <col min="3847" max="3847" width="7.140625" style="210" customWidth="1"/>
    <col min="3848" max="3848" width="7.5703125" style="210" customWidth="1"/>
    <col min="3849" max="3849" width="9.140625" style="210"/>
    <col min="3850" max="3850" width="11.28515625" style="210" customWidth="1"/>
    <col min="3851" max="3851" width="8.42578125" style="210" customWidth="1"/>
    <col min="3852" max="3853" width="0" style="210" hidden="1" customWidth="1"/>
    <col min="3854" max="3854" width="3.7109375" style="210" customWidth="1"/>
    <col min="3855" max="3858" width="0" style="210" hidden="1" customWidth="1"/>
    <col min="3859" max="3859" width="5.140625" style="210" customWidth="1"/>
    <col min="3860" max="3860" width="6.42578125" style="210" customWidth="1"/>
    <col min="3861" max="4096" width="9.140625" style="210"/>
    <col min="4097" max="4097" width="1.140625" style="210" customWidth="1"/>
    <col min="4098" max="4098" width="3.5703125" style="210" customWidth="1"/>
    <col min="4099" max="4099" width="26" style="210" customWidth="1"/>
    <col min="4100" max="4100" width="24" style="210" customWidth="1"/>
    <col min="4101" max="4101" width="20.28515625" style="210" customWidth="1"/>
    <col min="4102" max="4102" width="18.42578125" style="210" customWidth="1"/>
    <col min="4103" max="4103" width="7.140625" style="210" customWidth="1"/>
    <col min="4104" max="4104" width="7.5703125" style="210" customWidth="1"/>
    <col min="4105" max="4105" width="9.140625" style="210"/>
    <col min="4106" max="4106" width="11.28515625" style="210" customWidth="1"/>
    <col min="4107" max="4107" width="8.42578125" style="210" customWidth="1"/>
    <col min="4108" max="4109" width="0" style="210" hidden="1" customWidth="1"/>
    <col min="4110" max="4110" width="3.7109375" style="210" customWidth="1"/>
    <col min="4111" max="4114" width="0" style="210" hidden="1" customWidth="1"/>
    <col min="4115" max="4115" width="5.140625" style="210" customWidth="1"/>
    <col min="4116" max="4116" width="6.42578125" style="210" customWidth="1"/>
    <col min="4117" max="4352" width="9.140625" style="210"/>
    <col min="4353" max="4353" width="1.140625" style="210" customWidth="1"/>
    <col min="4354" max="4354" width="3.5703125" style="210" customWidth="1"/>
    <col min="4355" max="4355" width="26" style="210" customWidth="1"/>
    <col min="4356" max="4356" width="24" style="210" customWidth="1"/>
    <col min="4357" max="4357" width="20.28515625" style="210" customWidth="1"/>
    <col min="4358" max="4358" width="18.42578125" style="210" customWidth="1"/>
    <col min="4359" max="4359" width="7.140625" style="210" customWidth="1"/>
    <col min="4360" max="4360" width="7.5703125" style="210" customWidth="1"/>
    <col min="4361" max="4361" width="9.140625" style="210"/>
    <col min="4362" max="4362" width="11.28515625" style="210" customWidth="1"/>
    <col min="4363" max="4363" width="8.42578125" style="210" customWidth="1"/>
    <col min="4364" max="4365" width="0" style="210" hidden="1" customWidth="1"/>
    <col min="4366" max="4366" width="3.7109375" style="210" customWidth="1"/>
    <col min="4367" max="4370" width="0" style="210" hidden="1" customWidth="1"/>
    <col min="4371" max="4371" width="5.140625" style="210" customWidth="1"/>
    <col min="4372" max="4372" width="6.42578125" style="210" customWidth="1"/>
    <col min="4373" max="4608" width="9.140625" style="210"/>
    <col min="4609" max="4609" width="1.140625" style="210" customWidth="1"/>
    <col min="4610" max="4610" width="3.5703125" style="210" customWidth="1"/>
    <col min="4611" max="4611" width="26" style="210" customWidth="1"/>
    <col min="4612" max="4612" width="24" style="210" customWidth="1"/>
    <col min="4613" max="4613" width="20.28515625" style="210" customWidth="1"/>
    <col min="4614" max="4614" width="18.42578125" style="210" customWidth="1"/>
    <col min="4615" max="4615" width="7.140625" style="210" customWidth="1"/>
    <col min="4616" max="4616" width="7.5703125" style="210" customWidth="1"/>
    <col min="4617" max="4617" width="9.140625" style="210"/>
    <col min="4618" max="4618" width="11.28515625" style="210" customWidth="1"/>
    <col min="4619" max="4619" width="8.42578125" style="210" customWidth="1"/>
    <col min="4620" max="4621" width="0" style="210" hidden="1" customWidth="1"/>
    <col min="4622" max="4622" width="3.7109375" style="210" customWidth="1"/>
    <col min="4623" max="4626" width="0" style="210" hidden="1" customWidth="1"/>
    <col min="4627" max="4627" width="5.140625" style="210" customWidth="1"/>
    <col min="4628" max="4628" width="6.42578125" style="210" customWidth="1"/>
    <col min="4629" max="4864" width="9.140625" style="210"/>
    <col min="4865" max="4865" width="1.140625" style="210" customWidth="1"/>
    <col min="4866" max="4866" width="3.5703125" style="210" customWidth="1"/>
    <col min="4867" max="4867" width="26" style="210" customWidth="1"/>
    <col min="4868" max="4868" width="24" style="210" customWidth="1"/>
    <col min="4869" max="4869" width="20.28515625" style="210" customWidth="1"/>
    <col min="4870" max="4870" width="18.42578125" style="210" customWidth="1"/>
    <col min="4871" max="4871" width="7.140625" style="210" customWidth="1"/>
    <col min="4872" max="4872" width="7.5703125" style="210" customWidth="1"/>
    <col min="4873" max="4873" width="9.140625" style="210"/>
    <col min="4874" max="4874" width="11.28515625" style="210" customWidth="1"/>
    <col min="4875" max="4875" width="8.42578125" style="210" customWidth="1"/>
    <col min="4876" max="4877" width="0" style="210" hidden="1" customWidth="1"/>
    <col min="4878" max="4878" width="3.7109375" style="210" customWidth="1"/>
    <col min="4879" max="4882" width="0" style="210" hidden="1" customWidth="1"/>
    <col min="4883" max="4883" width="5.140625" style="210" customWidth="1"/>
    <col min="4884" max="4884" width="6.42578125" style="210" customWidth="1"/>
    <col min="4885" max="5120" width="9.140625" style="210"/>
    <col min="5121" max="5121" width="1.140625" style="210" customWidth="1"/>
    <col min="5122" max="5122" width="3.5703125" style="210" customWidth="1"/>
    <col min="5123" max="5123" width="26" style="210" customWidth="1"/>
    <col min="5124" max="5124" width="24" style="210" customWidth="1"/>
    <col min="5125" max="5125" width="20.28515625" style="210" customWidth="1"/>
    <col min="5126" max="5126" width="18.42578125" style="210" customWidth="1"/>
    <col min="5127" max="5127" width="7.140625" style="210" customWidth="1"/>
    <col min="5128" max="5128" width="7.5703125" style="210" customWidth="1"/>
    <col min="5129" max="5129" width="9.140625" style="210"/>
    <col min="5130" max="5130" width="11.28515625" style="210" customWidth="1"/>
    <col min="5131" max="5131" width="8.42578125" style="210" customWidth="1"/>
    <col min="5132" max="5133" width="0" style="210" hidden="1" customWidth="1"/>
    <col min="5134" max="5134" width="3.7109375" style="210" customWidth="1"/>
    <col min="5135" max="5138" width="0" style="210" hidden="1" customWidth="1"/>
    <col min="5139" max="5139" width="5.140625" style="210" customWidth="1"/>
    <col min="5140" max="5140" width="6.42578125" style="210" customWidth="1"/>
    <col min="5141" max="5376" width="9.140625" style="210"/>
    <col min="5377" max="5377" width="1.140625" style="210" customWidth="1"/>
    <col min="5378" max="5378" width="3.5703125" style="210" customWidth="1"/>
    <col min="5379" max="5379" width="26" style="210" customWidth="1"/>
    <col min="5380" max="5380" width="24" style="210" customWidth="1"/>
    <col min="5381" max="5381" width="20.28515625" style="210" customWidth="1"/>
    <col min="5382" max="5382" width="18.42578125" style="210" customWidth="1"/>
    <col min="5383" max="5383" width="7.140625" style="210" customWidth="1"/>
    <col min="5384" max="5384" width="7.5703125" style="210" customWidth="1"/>
    <col min="5385" max="5385" width="9.140625" style="210"/>
    <col min="5386" max="5386" width="11.28515625" style="210" customWidth="1"/>
    <col min="5387" max="5387" width="8.42578125" style="210" customWidth="1"/>
    <col min="5388" max="5389" width="0" style="210" hidden="1" customWidth="1"/>
    <col min="5390" max="5390" width="3.7109375" style="210" customWidth="1"/>
    <col min="5391" max="5394" width="0" style="210" hidden="1" customWidth="1"/>
    <col min="5395" max="5395" width="5.140625" style="210" customWidth="1"/>
    <col min="5396" max="5396" width="6.42578125" style="210" customWidth="1"/>
    <col min="5397" max="5632" width="9.140625" style="210"/>
    <col min="5633" max="5633" width="1.140625" style="210" customWidth="1"/>
    <col min="5634" max="5634" width="3.5703125" style="210" customWidth="1"/>
    <col min="5635" max="5635" width="26" style="210" customWidth="1"/>
    <col min="5636" max="5636" width="24" style="210" customWidth="1"/>
    <col min="5637" max="5637" width="20.28515625" style="210" customWidth="1"/>
    <col min="5638" max="5638" width="18.42578125" style="210" customWidth="1"/>
    <col min="5639" max="5639" width="7.140625" style="210" customWidth="1"/>
    <col min="5640" max="5640" width="7.5703125" style="210" customWidth="1"/>
    <col min="5641" max="5641" width="9.140625" style="210"/>
    <col min="5642" max="5642" width="11.28515625" style="210" customWidth="1"/>
    <col min="5643" max="5643" width="8.42578125" style="210" customWidth="1"/>
    <col min="5644" max="5645" width="0" style="210" hidden="1" customWidth="1"/>
    <col min="5646" max="5646" width="3.7109375" style="210" customWidth="1"/>
    <col min="5647" max="5650" width="0" style="210" hidden="1" customWidth="1"/>
    <col min="5651" max="5651" width="5.140625" style="210" customWidth="1"/>
    <col min="5652" max="5652" width="6.42578125" style="210" customWidth="1"/>
    <col min="5653" max="5888" width="9.140625" style="210"/>
    <col min="5889" max="5889" width="1.140625" style="210" customWidth="1"/>
    <col min="5890" max="5890" width="3.5703125" style="210" customWidth="1"/>
    <col min="5891" max="5891" width="26" style="210" customWidth="1"/>
    <col min="5892" max="5892" width="24" style="210" customWidth="1"/>
    <col min="5893" max="5893" width="20.28515625" style="210" customWidth="1"/>
    <col min="5894" max="5894" width="18.42578125" style="210" customWidth="1"/>
    <col min="5895" max="5895" width="7.140625" style="210" customWidth="1"/>
    <col min="5896" max="5896" width="7.5703125" style="210" customWidth="1"/>
    <col min="5897" max="5897" width="9.140625" style="210"/>
    <col min="5898" max="5898" width="11.28515625" style="210" customWidth="1"/>
    <col min="5899" max="5899" width="8.42578125" style="210" customWidth="1"/>
    <col min="5900" max="5901" width="0" style="210" hidden="1" customWidth="1"/>
    <col min="5902" max="5902" width="3.7109375" style="210" customWidth="1"/>
    <col min="5903" max="5906" width="0" style="210" hidden="1" customWidth="1"/>
    <col min="5907" max="5907" width="5.140625" style="210" customWidth="1"/>
    <col min="5908" max="5908" width="6.42578125" style="210" customWidth="1"/>
    <col min="5909" max="6144" width="9.140625" style="210"/>
    <col min="6145" max="6145" width="1.140625" style="210" customWidth="1"/>
    <col min="6146" max="6146" width="3.5703125" style="210" customWidth="1"/>
    <col min="6147" max="6147" width="26" style="210" customWidth="1"/>
    <col min="6148" max="6148" width="24" style="210" customWidth="1"/>
    <col min="6149" max="6149" width="20.28515625" style="210" customWidth="1"/>
    <col min="6150" max="6150" width="18.42578125" style="210" customWidth="1"/>
    <col min="6151" max="6151" width="7.140625" style="210" customWidth="1"/>
    <col min="6152" max="6152" width="7.5703125" style="210" customWidth="1"/>
    <col min="6153" max="6153" width="9.140625" style="210"/>
    <col min="6154" max="6154" width="11.28515625" style="210" customWidth="1"/>
    <col min="6155" max="6155" width="8.42578125" style="210" customWidth="1"/>
    <col min="6156" max="6157" width="0" style="210" hidden="1" customWidth="1"/>
    <col min="6158" max="6158" width="3.7109375" style="210" customWidth="1"/>
    <col min="6159" max="6162" width="0" style="210" hidden="1" customWidth="1"/>
    <col min="6163" max="6163" width="5.140625" style="210" customWidth="1"/>
    <col min="6164" max="6164" width="6.42578125" style="210" customWidth="1"/>
    <col min="6165" max="6400" width="9.140625" style="210"/>
    <col min="6401" max="6401" width="1.140625" style="210" customWidth="1"/>
    <col min="6402" max="6402" width="3.5703125" style="210" customWidth="1"/>
    <col min="6403" max="6403" width="26" style="210" customWidth="1"/>
    <col min="6404" max="6404" width="24" style="210" customWidth="1"/>
    <col min="6405" max="6405" width="20.28515625" style="210" customWidth="1"/>
    <col min="6406" max="6406" width="18.42578125" style="210" customWidth="1"/>
    <col min="6407" max="6407" width="7.140625" style="210" customWidth="1"/>
    <col min="6408" max="6408" width="7.5703125" style="210" customWidth="1"/>
    <col min="6409" max="6409" width="9.140625" style="210"/>
    <col min="6410" max="6410" width="11.28515625" style="210" customWidth="1"/>
    <col min="6411" max="6411" width="8.42578125" style="210" customWidth="1"/>
    <col min="6412" max="6413" width="0" style="210" hidden="1" customWidth="1"/>
    <col min="6414" max="6414" width="3.7109375" style="210" customWidth="1"/>
    <col min="6415" max="6418" width="0" style="210" hidden="1" customWidth="1"/>
    <col min="6419" max="6419" width="5.140625" style="210" customWidth="1"/>
    <col min="6420" max="6420" width="6.42578125" style="210" customWidth="1"/>
    <col min="6421" max="6656" width="9.140625" style="210"/>
    <col min="6657" max="6657" width="1.140625" style="210" customWidth="1"/>
    <col min="6658" max="6658" width="3.5703125" style="210" customWidth="1"/>
    <col min="6659" max="6659" width="26" style="210" customWidth="1"/>
    <col min="6660" max="6660" width="24" style="210" customWidth="1"/>
    <col min="6661" max="6661" width="20.28515625" style="210" customWidth="1"/>
    <col min="6662" max="6662" width="18.42578125" style="210" customWidth="1"/>
    <col min="6663" max="6663" width="7.140625" style="210" customWidth="1"/>
    <col min="6664" max="6664" width="7.5703125" style="210" customWidth="1"/>
    <col min="6665" max="6665" width="9.140625" style="210"/>
    <col min="6666" max="6666" width="11.28515625" style="210" customWidth="1"/>
    <col min="6667" max="6667" width="8.42578125" style="210" customWidth="1"/>
    <col min="6668" max="6669" width="0" style="210" hidden="1" customWidth="1"/>
    <col min="6670" max="6670" width="3.7109375" style="210" customWidth="1"/>
    <col min="6671" max="6674" width="0" style="210" hidden="1" customWidth="1"/>
    <col min="6675" max="6675" width="5.140625" style="210" customWidth="1"/>
    <col min="6676" max="6676" width="6.42578125" style="210" customWidth="1"/>
    <col min="6677" max="6912" width="9.140625" style="210"/>
    <col min="6913" max="6913" width="1.140625" style="210" customWidth="1"/>
    <col min="6914" max="6914" width="3.5703125" style="210" customWidth="1"/>
    <col min="6915" max="6915" width="26" style="210" customWidth="1"/>
    <col min="6916" max="6916" width="24" style="210" customWidth="1"/>
    <col min="6917" max="6917" width="20.28515625" style="210" customWidth="1"/>
    <col min="6918" max="6918" width="18.42578125" style="210" customWidth="1"/>
    <col min="6919" max="6919" width="7.140625" style="210" customWidth="1"/>
    <col min="6920" max="6920" width="7.5703125" style="210" customWidth="1"/>
    <col min="6921" max="6921" width="9.140625" style="210"/>
    <col min="6922" max="6922" width="11.28515625" style="210" customWidth="1"/>
    <col min="6923" max="6923" width="8.42578125" style="210" customWidth="1"/>
    <col min="6924" max="6925" width="0" style="210" hidden="1" customWidth="1"/>
    <col min="6926" max="6926" width="3.7109375" style="210" customWidth="1"/>
    <col min="6927" max="6930" width="0" style="210" hidden="1" customWidth="1"/>
    <col min="6931" max="6931" width="5.140625" style="210" customWidth="1"/>
    <col min="6932" max="6932" width="6.42578125" style="210" customWidth="1"/>
    <col min="6933" max="7168" width="9.140625" style="210"/>
    <col min="7169" max="7169" width="1.140625" style="210" customWidth="1"/>
    <col min="7170" max="7170" width="3.5703125" style="210" customWidth="1"/>
    <col min="7171" max="7171" width="26" style="210" customWidth="1"/>
    <col min="7172" max="7172" width="24" style="210" customWidth="1"/>
    <col min="7173" max="7173" width="20.28515625" style="210" customWidth="1"/>
    <col min="7174" max="7174" width="18.42578125" style="210" customWidth="1"/>
    <col min="7175" max="7175" width="7.140625" style="210" customWidth="1"/>
    <col min="7176" max="7176" width="7.5703125" style="210" customWidth="1"/>
    <col min="7177" max="7177" width="9.140625" style="210"/>
    <col min="7178" max="7178" width="11.28515625" style="210" customWidth="1"/>
    <col min="7179" max="7179" width="8.42578125" style="210" customWidth="1"/>
    <col min="7180" max="7181" width="0" style="210" hidden="1" customWidth="1"/>
    <col min="7182" max="7182" width="3.7109375" style="210" customWidth="1"/>
    <col min="7183" max="7186" width="0" style="210" hidden="1" customWidth="1"/>
    <col min="7187" max="7187" width="5.140625" style="210" customWidth="1"/>
    <col min="7188" max="7188" width="6.42578125" style="210" customWidth="1"/>
    <col min="7189" max="7424" width="9.140625" style="210"/>
    <col min="7425" max="7425" width="1.140625" style="210" customWidth="1"/>
    <col min="7426" max="7426" width="3.5703125" style="210" customWidth="1"/>
    <col min="7427" max="7427" width="26" style="210" customWidth="1"/>
    <col min="7428" max="7428" width="24" style="210" customWidth="1"/>
    <col min="7429" max="7429" width="20.28515625" style="210" customWidth="1"/>
    <col min="7430" max="7430" width="18.42578125" style="210" customWidth="1"/>
    <col min="7431" max="7431" width="7.140625" style="210" customWidth="1"/>
    <col min="7432" max="7432" width="7.5703125" style="210" customWidth="1"/>
    <col min="7433" max="7433" width="9.140625" style="210"/>
    <col min="7434" max="7434" width="11.28515625" style="210" customWidth="1"/>
    <col min="7435" max="7435" width="8.42578125" style="210" customWidth="1"/>
    <col min="7436" max="7437" width="0" style="210" hidden="1" customWidth="1"/>
    <col min="7438" max="7438" width="3.7109375" style="210" customWidth="1"/>
    <col min="7439" max="7442" width="0" style="210" hidden="1" customWidth="1"/>
    <col min="7443" max="7443" width="5.140625" style="210" customWidth="1"/>
    <col min="7444" max="7444" width="6.42578125" style="210" customWidth="1"/>
    <col min="7445" max="7680" width="9.140625" style="210"/>
    <col min="7681" max="7681" width="1.140625" style="210" customWidth="1"/>
    <col min="7682" max="7682" width="3.5703125" style="210" customWidth="1"/>
    <col min="7683" max="7683" width="26" style="210" customWidth="1"/>
    <col min="7684" max="7684" width="24" style="210" customWidth="1"/>
    <col min="7685" max="7685" width="20.28515625" style="210" customWidth="1"/>
    <col min="7686" max="7686" width="18.42578125" style="210" customWidth="1"/>
    <col min="7687" max="7687" width="7.140625" style="210" customWidth="1"/>
    <col min="7688" max="7688" width="7.5703125" style="210" customWidth="1"/>
    <col min="7689" max="7689" width="9.140625" style="210"/>
    <col min="7690" max="7690" width="11.28515625" style="210" customWidth="1"/>
    <col min="7691" max="7691" width="8.42578125" style="210" customWidth="1"/>
    <col min="7692" max="7693" width="0" style="210" hidden="1" customWidth="1"/>
    <col min="7694" max="7694" width="3.7109375" style="210" customWidth="1"/>
    <col min="7695" max="7698" width="0" style="210" hidden="1" customWidth="1"/>
    <col min="7699" max="7699" width="5.140625" style="210" customWidth="1"/>
    <col min="7700" max="7700" width="6.42578125" style="210" customWidth="1"/>
    <col min="7701" max="7936" width="9.140625" style="210"/>
    <col min="7937" max="7937" width="1.140625" style="210" customWidth="1"/>
    <col min="7938" max="7938" width="3.5703125" style="210" customWidth="1"/>
    <col min="7939" max="7939" width="26" style="210" customWidth="1"/>
    <col min="7940" max="7940" width="24" style="210" customWidth="1"/>
    <col min="7941" max="7941" width="20.28515625" style="210" customWidth="1"/>
    <col min="7942" max="7942" width="18.42578125" style="210" customWidth="1"/>
    <col min="7943" max="7943" width="7.140625" style="210" customWidth="1"/>
    <col min="7944" max="7944" width="7.5703125" style="210" customWidth="1"/>
    <col min="7945" max="7945" width="9.140625" style="210"/>
    <col min="7946" max="7946" width="11.28515625" style="210" customWidth="1"/>
    <col min="7947" max="7947" width="8.42578125" style="210" customWidth="1"/>
    <col min="7948" max="7949" width="0" style="210" hidden="1" customWidth="1"/>
    <col min="7950" max="7950" width="3.7109375" style="210" customWidth="1"/>
    <col min="7951" max="7954" width="0" style="210" hidden="1" customWidth="1"/>
    <col min="7955" max="7955" width="5.140625" style="210" customWidth="1"/>
    <col min="7956" max="7956" width="6.42578125" style="210" customWidth="1"/>
    <col min="7957" max="8192" width="9.140625" style="210"/>
    <col min="8193" max="8193" width="1.140625" style="210" customWidth="1"/>
    <col min="8194" max="8194" width="3.5703125" style="210" customWidth="1"/>
    <col min="8195" max="8195" width="26" style="210" customWidth="1"/>
    <col min="8196" max="8196" width="24" style="210" customWidth="1"/>
    <col min="8197" max="8197" width="20.28515625" style="210" customWidth="1"/>
    <col min="8198" max="8198" width="18.42578125" style="210" customWidth="1"/>
    <col min="8199" max="8199" width="7.140625" style="210" customWidth="1"/>
    <col min="8200" max="8200" width="7.5703125" style="210" customWidth="1"/>
    <col min="8201" max="8201" width="9.140625" style="210"/>
    <col min="8202" max="8202" width="11.28515625" style="210" customWidth="1"/>
    <col min="8203" max="8203" width="8.42578125" style="210" customWidth="1"/>
    <col min="8204" max="8205" width="0" style="210" hidden="1" customWidth="1"/>
    <col min="8206" max="8206" width="3.7109375" style="210" customWidth="1"/>
    <col min="8207" max="8210" width="0" style="210" hidden="1" customWidth="1"/>
    <col min="8211" max="8211" width="5.140625" style="210" customWidth="1"/>
    <col min="8212" max="8212" width="6.42578125" style="210" customWidth="1"/>
    <col min="8213" max="8448" width="9.140625" style="210"/>
    <col min="8449" max="8449" width="1.140625" style="210" customWidth="1"/>
    <col min="8450" max="8450" width="3.5703125" style="210" customWidth="1"/>
    <col min="8451" max="8451" width="26" style="210" customWidth="1"/>
    <col min="8452" max="8452" width="24" style="210" customWidth="1"/>
    <col min="8453" max="8453" width="20.28515625" style="210" customWidth="1"/>
    <col min="8454" max="8454" width="18.42578125" style="210" customWidth="1"/>
    <col min="8455" max="8455" width="7.140625" style="210" customWidth="1"/>
    <col min="8456" max="8456" width="7.5703125" style="210" customWidth="1"/>
    <col min="8457" max="8457" width="9.140625" style="210"/>
    <col min="8458" max="8458" width="11.28515625" style="210" customWidth="1"/>
    <col min="8459" max="8459" width="8.42578125" style="210" customWidth="1"/>
    <col min="8460" max="8461" width="0" style="210" hidden="1" customWidth="1"/>
    <col min="8462" max="8462" width="3.7109375" style="210" customWidth="1"/>
    <col min="8463" max="8466" width="0" style="210" hidden="1" customWidth="1"/>
    <col min="8467" max="8467" width="5.140625" style="210" customWidth="1"/>
    <col min="8468" max="8468" width="6.42578125" style="210" customWidth="1"/>
    <col min="8469" max="8704" width="9.140625" style="210"/>
    <col min="8705" max="8705" width="1.140625" style="210" customWidth="1"/>
    <col min="8706" max="8706" width="3.5703125" style="210" customWidth="1"/>
    <col min="8707" max="8707" width="26" style="210" customWidth="1"/>
    <col min="8708" max="8708" width="24" style="210" customWidth="1"/>
    <col min="8709" max="8709" width="20.28515625" style="210" customWidth="1"/>
    <col min="8710" max="8710" width="18.42578125" style="210" customWidth="1"/>
    <col min="8711" max="8711" width="7.140625" style="210" customWidth="1"/>
    <col min="8712" max="8712" width="7.5703125" style="210" customWidth="1"/>
    <col min="8713" max="8713" width="9.140625" style="210"/>
    <col min="8714" max="8714" width="11.28515625" style="210" customWidth="1"/>
    <col min="8715" max="8715" width="8.42578125" style="210" customWidth="1"/>
    <col min="8716" max="8717" width="0" style="210" hidden="1" customWidth="1"/>
    <col min="8718" max="8718" width="3.7109375" style="210" customWidth="1"/>
    <col min="8719" max="8722" width="0" style="210" hidden="1" customWidth="1"/>
    <col min="8723" max="8723" width="5.140625" style="210" customWidth="1"/>
    <col min="8724" max="8724" width="6.42578125" style="210" customWidth="1"/>
    <col min="8725" max="8960" width="9.140625" style="210"/>
    <col min="8961" max="8961" width="1.140625" style="210" customWidth="1"/>
    <col min="8962" max="8962" width="3.5703125" style="210" customWidth="1"/>
    <col min="8963" max="8963" width="26" style="210" customWidth="1"/>
    <col min="8964" max="8964" width="24" style="210" customWidth="1"/>
    <col min="8965" max="8965" width="20.28515625" style="210" customWidth="1"/>
    <col min="8966" max="8966" width="18.42578125" style="210" customWidth="1"/>
    <col min="8967" max="8967" width="7.140625" style="210" customWidth="1"/>
    <col min="8968" max="8968" width="7.5703125" style="210" customWidth="1"/>
    <col min="8969" max="8969" width="9.140625" style="210"/>
    <col min="8970" max="8970" width="11.28515625" style="210" customWidth="1"/>
    <col min="8971" max="8971" width="8.42578125" style="210" customWidth="1"/>
    <col min="8972" max="8973" width="0" style="210" hidden="1" customWidth="1"/>
    <col min="8974" max="8974" width="3.7109375" style="210" customWidth="1"/>
    <col min="8975" max="8978" width="0" style="210" hidden="1" customWidth="1"/>
    <col min="8979" max="8979" width="5.140625" style="210" customWidth="1"/>
    <col min="8980" max="8980" width="6.42578125" style="210" customWidth="1"/>
    <col min="8981" max="9216" width="9.140625" style="210"/>
    <col min="9217" max="9217" width="1.140625" style="210" customWidth="1"/>
    <col min="9218" max="9218" width="3.5703125" style="210" customWidth="1"/>
    <col min="9219" max="9219" width="26" style="210" customWidth="1"/>
    <col min="9220" max="9220" width="24" style="210" customWidth="1"/>
    <col min="9221" max="9221" width="20.28515625" style="210" customWidth="1"/>
    <col min="9222" max="9222" width="18.42578125" style="210" customWidth="1"/>
    <col min="9223" max="9223" width="7.140625" style="210" customWidth="1"/>
    <col min="9224" max="9224" width="7.5703125" style="210" customWidth="1"/>
    <col min="9225" max="9225" width="9.140625" style="210"/>
    <col min="9226" max="9226" width="11.28515625" style="210" customWidth="1"/>
    <col min="9227" max="9227" width="8.42578125" style="210" customWidth="1"/>
    <col min="9228" max="9229" width="0" style="210" hidden="1" customWidth="1"/>
    <col min="9230" max="9230" width="3.7109375" style="210" customWidth="1"/>
    <col min="9231" max="9234" width="0" style="210" hidden="1" customWidth="1"/>
    <col min="9235" max="9235" width="5.140625" style="210" customWidth="1"/>
    <col min="9236" max="9236" width="6.42578125" style="210" customWidth="1"/>
    <col min="9237" max="9472" width="9.140625" style="210"/>
    <col min="9473" max="9473" width="1.140625" style="210" customWidth="1"/>
    <col min="9474" max="9474" width="3.5703125" style="210" customWidth="1"/>
    <col min="9475" max="9475" width="26" style="210" customWidth="1"/>
    <col min="9476" max="9476" width="24" style="210" customWidth="1"/>
    <col min="9477" max="9477" width="20.28515625" style="210" customWidth="1"/>
    <col min="9478" max="9478" width="18.42578125" style="210" customWidth="1"/>
    <col min="9479" max="9479" width="7.140625" style="210" customWidth="1"/>
    <col min="9480" max="9480" width="7.5703125" style="210" customWidth="1"/>
    <col min="9481" max="9481" width="9.140625" style="210"/>
    <col min="9482" max="9482" width="11.28515625" style="210" customWidth="1"/>
    <col min="9483" max="9483" width="8.42578125" style="210" customWidth="1"/>
    <col min="9484" max="9485" width="0" style="210" hidden="1" customWidth="1"/>
    <col min="9486" max="9486" width="3.7109375" style="210" customWidth="1"/>
    <col min="9487" max="9490" width="0" style="210" hidden="1" customWidth="1"/>
    <col min="9491" max="9491" width="5.140625" style="210" customWidth="1"/>
    <col min="9492" max="9492" width="6.42578125" style="210" customWidth="1"/>
    <col min="9493" max="9728" width="9.140625" style="210"/>
    <col min="9729" max="9729" width="1.140625" style="210" customWidth="1"/>
    <col min="9730" max="9730" width="3.5703125" style="210" customWidth="1"/>
    <col min="9731" max="9731" width="26" style="210" customWidth="1"/>
    <col min="9732" max="9732" width="24" style="210" customWidth="1"/>
    <col min="9733" max="9733" width="20.28515625" style="210" customWidth="1"/>
    <col min="9734" max="9734" width="18.42578125" style="210" customWidth="1"/>
    <col min="9735" max="9735" width="7.140625" style="210" customWidth="1"/>
    <col min="9736" max="9736" width="7.5703125" style="210" customWidth="1"/>
    <col min="9737" max="9737" width="9.140625" style="210"/>
    <col min="9738" max="9738" width="11.28515625" style="210" customWidth="1"/>
    <col min="9739" max="9739" width="8.42578125" style="210" customWidth="1"/>
    <col min="9740" max="9741" width="0" style="210" hidden="1" customWidth="1"/>
    <col min="9742" max="9742" width="3.7109375" style="210" customWidth="1"/>
    <col min="9743" max="9746" width="0" style="210" hidden="1" customWidth="1"/>
    <col min="9747" max="9747" width="5.140625" style="210" customWidth="1"/>
    <col min="9748" max="9748" width="6.42578125" style="210" customWidth="1"/>
    <col min="9749" max="9984" width="9.140625" style="210"/>
    <col min="9985" max="9985" width="1.140625" style="210" customWidth="1"/>
    <col min="9986" max="9986" width="3.5703125" style="210" customWidth="1"/>
    <col min="9987" max="9987" width="26" style="210" customWidth="1"/>
    <col min="9988" max="9988" width="24" style="210" customWidth="1"/>
    <col min="9989" max="9989" width="20.28515625" style="210" customWidth="1"/>
    <col min="9990" max="9990" width="18.42578125" style="210" customWidth="1"/>
    <col min="9991" max="9991" width="7.140625" style="210" customWidth="1"/>
    <col min="9992" max="9992" width="7.5703125" style="210" customWidth="1"/>
    <col min="9993" max="9993" width="9.140625" style="210"/>
    <col min="9994" max="9994" width="11.28515625" style="210" customWidth="1"/>
    <col min="9995" max="9995" width="8.42578125" style="210" customWidth="1"/>
    <col min="9996" max="9997" width="0" style="210" hidden="1" customWidth="1"/>
    <col min="9998" max="9998" width="3.7109375" style="210" customWidth="1"/>
    <col min="9999" max="10002" width="0" style="210" hidden="1" customWidth="1"/>
    <col min="10003" max="10003" width="5.140625" style="210" customWidth="1"/>
    <col min="10004" max="10004" width="6.42578125" style="210" customWidth="1"/>
    <col min="10005" max="10240" width="9.140625" style="210"/>
    <col min="10241" max="10241" width="1.140625" style="210" customWidth="1"/>
    <col min="10242" max="10242" width="3.5703125" style="210" customWidth="1"/>
    <col min="10243" max="10243" width="26" style="210" customWidth="1"/>
    <col min="10244" max="10244" width="24" style="210" customWidth="1"/>
    <col min="10245" max="10245" width="20.28515625" style="210" customWidth="1"/>
    <col min="10246" max="10246" width="18.42578125" style="210" customWidth="1"/>
    <col min="10247" max="10247" width="7.140625" style="210" customWidth="1"/>
    <col min="10248" max="10248" width="7.5703125" style="210" customWidth="1"/>
    <col min="10249" max="10249" width="9.140625" style="210"/>
    <col min="10250" max="10250" width="11.28515625" style="210" customWidth="1"/>
    <col min="10251" max="10251" width="8.42578125" style="210" customWidth="1"/>
    <col min="10252" max="10253" width="0" style="210" hidden="1" customWidth="1"/>
    <col min="10254" max="10254" width="3.7109375" style="210" customWidth="1"/>
    <col min="10255" max="10258" width="0" style="210" hidden="1" customWidth="1"/>
    <col min="10259" max="10259" width="5.140625" style="210" customWidth="1"/>
    <col min="10260" max="10260" width="6.42578125" style="210" customWidth="1"/>
    <col min="10261" max="10496" width="9.140625" style="210"/>
    <col min="10497" max="10497" width="1.140625" style="210" customWidth="1"/>
    <col min="10498" max="10498" width="3.5703125" style="210" customWidth="1"/>
    <col min="10499" max="10499" width="26" style="210" customWidth="1"/>
    <col min="10500" max="10500" width="24" style="210" customWidth="1"/>
    <col min="10501" max="10501" width="20.28515625" style="210" customWidth="1"/>
    <col min="10502" max="10502" width="18.42578125" style="210" customWidth="1"/>
    <col min="10503" max="10503" width="7.140625" style="210" customWidth="1"/>
    <col min="10504" max="10504" width="7.5703125" style="210" customWidth="1"/>
    <col min="10505" max="10505" width="9.140625" style="210"/>
    <col min="10506" max="10506" width="11.28515625" style="210" customWidth="1"/>
    <col min="10507" max="10507" width="8.42578125" style="210" customWidth="1"/>
    <col min="10508" max="10509" width="0" style="210" hidden="1" customWidth="1"/>
    <col min="10510" max="10510" width="3.7109375" style="210" customWidth="1"/>
    <col min="10511" max="10514" width="0" style="210" hidden="1" customWidth="1"/>
    <col min="10515" max="10515" width="5.140625" style="210" customWidth="1"/>
    <col min="10516" max="10516" width="6.42578125" style="210" customWidth="1"/>
    <col min="10517" max="10752" width="9.140625" style="210"/>
    <col min="10753" max="10753" width="1.140625" style="210" customWidth="1"/>
    <col min="10754" max="10754" width="3.5703125" style="210" customWidth="1"/>
    <col min="10755" max="10755" width="26" style="210" customWidth="1"/>
    <col min="10756" max="10756" width="24" style="210" customWidth="1"/>
    <col min="10757" max="10757" width="20.28515625" style="210" customWidth="1"/>
    <col min="10758" max="10758" width="18.42578125" style="210" customWidth="1"/>
    <col min="10759" max="10759" width="7.140625" style="210" customWidth="1"/>
    <col min="10760" max="10760" width="7.5703125" style="210" customWidth="1"/>
    <col min="10761" max="10761" width="9.140625" style="210"/>
    <col min="10762" max="10762" width="11.28515625" style="210" customWidth="1"/>
    <col min="10763" max="10763" width="8.42578125" style="210" customWidth="1"/>
    <col min="10764" max="10765" width="0" style="210" hidden="1" customWidth="1"/>
    <col min="10766" max="10766" width="3.7109375" style="210" customWidth="1"/>
    <col min="10767" max="10770" width="0" style="210" hidden="1" customWidth="1"/>
    <col min="10771" max="10771" width="5.140625" style="210" customWidth="1"/>
    <col min="10772" max="10772" width="6.42578125" style="210" customWidth="1"/>
    <col min="10773" max="11008" width="9.140625" style="210"/>
    <col min="11009" max="11009" width="1.140625" style="210" customWidth="1"/>
    <col min="11010" max="11010" width="3.5703125" style="210" customWidth="1"/>
    <col min="11011" max="11011" width="26" style="210" customWidth="1"/>
    <col min="11012" max="11012" width="24" style="210" customWidth="1"/>
    <col min="11013" max="11013" width="20.28515625" style="210" customWidth="1"/>
    <col min="11014" max="11014" width="18.42578125" style="210" customWidth="1"/>
    <col min="11015" max="11015" width="7.140625" style="210" customWidth="1"/>
    <col min="11016" max="11016" width="7.5703125" style="210" customWidth="1"/>
    <col min="11017" max="11017" width="9.140625" style="210"/>
    <col min="11018" max="11018" width="11.28515625" style="210" customWidth="1"/>
    <col min="11019" max="11019" width="8.42578125" style="210" customWidth="1"/>
    <col min="11020" max="11021" width="0" style="210" hidden="1" customWidth="1"/>
    <col min="11022" max="11022" width="3.7109375" style="210" customWidth="1"/>
    <col min="11023" max="11026" width="0" style="210" hidden="1" customWidth="1"/>
    <col min="11027" max="11027" width="5.140625" style="210" customWidth="1"/>
    <col min="11028" max="11028" width="6.42578125" style="210" customWidth="1"/>
    <col min="11029" max="11264" width="9.140625" style="210"/>
    <col min="11265" max="11265" width="1.140625" style="210" customWidth="1"/>
    <col min="11266" max="11266" width="3.5703125" style="210" customWidth="1"/>
    <col min="11267" max="11267" width="26" style="210" customWidth="1"/>
    <col min="11268" max="11268" width="24" style="210" customWidth="1"/>
    <col min="11269" max="11269" width="20.28515625" style="210" customWidth="1"/>
    <col min="11270" max="11270" width="18.42578125" style="210" customWidth="1"/>
    <col min="11271" max="11271" width="7.140625" style="210" customWidth="1"/>
    <col min="11272" max="11272" width="7.5703125" style="210" customWidth="1"/>
    <col min="11273" max="11273" width="9.140625" style="210"/>
    <col min="11274" max="11274" width="11.28515625" style="210" customWidth="1"/>
    <col min="11275" max="11275" width="8.42578125" style="210" customWidth="1"/>
    <col min="11276" max="11277" width="0" style="210" hidden="1" customWidth="1"/>
    <col min="11278" max="11278" width="3.7109375" style="210" customWidth="1"/>
    <col min="11279" max="11282" width="0" style="210" hidden="1" customWidth="1"/>
    <col min="11283" max="11283" width="5.140625" style="210" customWidth="1"/>
    <col min="11284" max="11284" width="6.42578125" style="210" customWidth="1"/>
    <col min="11285" max="11520" width="9.140625" style="210"/>
    <col min="11521" max="11521" width="1.140625" style="210" customWidth="1"/>
    <col min="11522" max="11522" width="3.5703125" style="210" customWidth="1"/>
    <col min="11523" max="11523" width="26" style="210" customWidth="1"/>
    <col min="11524" max="11524" width="24" style="210" customWidth="1"/>
    <col min="11525" max="11525" width="20.28515625" style="210" customWidth="1"/>
    <col min="11526" max="11526" width="18.42578125" style="210" customWidth="1"/>
    <col min="11527" max="11527" width="7.140625" style="210" customWidth="1"/>
    <col min="11528" max="11528" width="7.5703125" style="210" customWidth="1"/>
    <col min="11529" max="11529" width="9.140625" style="210"/>
    <col min="11530" max="11530" width="11.28515625" style="210" customWidth="1"/>
    <col min="11531" max="11531" width="8.42578125" style="210" customWidth="1"/>
    <col min="11532" max="11533" width="0" style="210" hidden="1" customWidth="1"/>
    <col min="11534" max="11534" width="3.7109375" style="210" customWidth="1"/>
    <col min="11535" max="11538" width="0" style="210" hidden="1" customWidth="1"/>
    <col min="11539" max="11539" width="5.140625" style="210" customWidth="1"/>
    <col min="11540" max="11540" width="6.42578125" style="210" customWidth="1"/>
    <col min="11541" max="11776" width="9.140625" style="210"/>
    <col min="11777" max="11777" width="1.140625" style="210" customWidth="1"/>
    <col min="11778" max="11778" width="3.5703125" style="210" customWidth="1"/>
    <col min="11779" max="11779" width="26" style="210" customWidth="1"/>
    <col min="11780" max="11780" width="24" style="210" customWidth="1"/>
    <col min="11781" max="11781" width="20.28515625" style="210" customWidth="1"/>
    <col min="11782" max="11782" width="18.42578125" style="210" customWidth="1"/>
    <col min="11783" max="11783" width="7.140625" style="210" customWidth="1"/>
    <col min="11784" max="11784" width="7.5703125" style="210" customWidth="1"/>
    <col min="11785" max="11785" width="9.140625" style="210"/>
    <col min="11786" max="11786" width="11.28515625" style="210" customWidth="1"/>
    <col min="11787" max="11787" width="8.42578125" style="210" customWidth="1"/>
    <col min="11788" max="11789" width="0" style="210" hidden="1" customWidth="1"/>
    <col min="11790" max="11790" width="3.7109375" style="210" customWidth="1"/>
    <col min="11791" max="11794" width="0" style="210" hidden="1" customWidth="1"/>
    <col min="11795" max="11795" width="5.140625" style="210" customWidth="1"/>
    <col min="11796" max="11796" width="6.42578125" style="210" customWidth="1"/>
    <col min="11797" max="12032" width="9.140625" style="210"/>
    <col min="12033" max="12033" width="1.140625" style="210" customWidth="1"/>
    <col min="12034" max="12034" width="3.5703125" style="210" customWidth="1"/>
    <col min="12035" max="12035" width="26" style="210" customWidth="1"/>
    <col min="12036" max="12036" width="24" style="210" customWidth="1"/>
    <col min="12037" max="12037" width="20.28515625" style="210" customWidth="1"/>
    <col min="12038" max="12038" width="18.42578125" style="210" customWidth="1"/>
    <col min="12039" max="12039" width="7.140625" style="210" customWidth="1"/>
    <col min="12040" max="12040" width="7.5703125" style="210" customWidth="1"/>
    <col min="12041" max="12041" width="9.140625" style="210"/>
    <col min="12042" max="12042" width="11.28515625" style="210" customWidth="1"/>
    <col min="12043" max="12043" width="8.42578125" style="210" customWidth="1"/>
    <col min="12044" max="12045" width="0" style="210" hidden="1" customWidth="1"/>
    <col min="12046" max="12046" width="3.7109375" style="210" customWidth="1"/>
    <col min="12047" max="12050" width="0" style="210" hidden="1" customWidth="1"/>
    <col min="12051" max="12051" width="5.140625" style="210" customWidth="1"/>
    <col min="12052" max="12052" width="6.42578125" style="210" customWidth="1"/>
    <col min="12053" max="12288" width="9.140625" style="210"/>
    <col min="12289" max="12289" width="1.140625" style="210" customWidth="1"/>
    <col min="12290" max="12290" width="3.5703125" style="210" customWidth="1"/>
    <col min="12291" max="12291" width="26" style="210" customWidth="1"/>
    <col min="12292" max="12292" width="24" style="210" customWidth="1"/>
    <col min="12293" max="12293" width="20.28515625" style="210" customWidth="1"/>
    <col min="12294" max="12294" width="18.42578125" style="210" customWidth="1"/>
    <col min="12295" max="12295" width="7.140625" style="210" customWidth="1"/>
    <col min="12296" max="12296" width="7.5703125" style="210" customWidth="1"/>
    <col min="12297" max="12297" width="9.140625" style="210"/>
    <col min="12298" max="12298" width="11.28515625" style="210" customWidth="1"/>
    <col min="12299" max="12299" width="8.42578125" style="210" customWidth="1"/>
    <col min="12300" max="12301" width="0" style="210" hidden="1" customWidth="1"/>
    <col min="12302" max="12302" width="3.7109375" style="210" customWidth="1"/>
    <col min="12303" max="12306" width="0" style="210" hidden="1" customWidth="1"/>
    <col min="12307" max="12307" width="5.140625" style="210" customWidth="1"/>
    <col min="12308" max="12308" width="6.42578125" style="210" customWidth="1"/>
    <col min="12309" max="12544" width="9.140625" style="210"/>
    <col min="12545" max="12545" width="1.140625" style="210" customWidth="1"/>
    <col min="12546" max="12546" width="3.5703125" style="210" customWidth="1"/>
    <col min="12547" max="12547" width="26" style="210" customWidth="1"/>
    <col min="12548" max="12548" width="24" style="210" customWidth="1"/>
    <col min="12549" max="12549" width="20.28515625" style="210" customWidth="1"/>
    <col min="12550" max="12550" width="18.42578125" style="210" customWidth="1"/>
    <col min="12551" max="12551" width="7.140625" style="210" customWidth="1"/>
    <col min="12552" max="12552" width="7.5703125" style="210" customWidth="1"/>
    <col min="12553" max="12553" width="9.140625" style="210"/>
    <col min="12554" max="12554" width="11.28515625" style="210" customWidth="1"/>
    <col min="12555" max="12555" width="8.42578125" style="210" customWidth="1"/>
    <col min="12556" max="12557" width="0" style="210" hidden="1" customWidth="1"/>
    <col min="12558" max="12558" width="3.7109375" style="210" customWidth="1"/>
    <col min="12559" max="12562" width="0" style="210" hidden="1" customWidth="1"/>
    <col min="12563" max="12563" width="5.140625" style="210" customWidth="1"/>
    <col min="12564" max="12564" width="6.42578125" style="210" customWidth="1"/>
    <col min="12565" max="12800" width="9.140625" style="210"/>
    <col min="12801" max="12801" width="1.140625" style="210" customWidth="1"/>
    <col min="12802" max="12802" width="3.5703125" style="210" customWidth="1"/>
    <col min="12803" max="12803" width="26" style="210" customWidth="1"/>
    <col min="12804" max="12804" width="24" style="210" customWidth="1"/>
    <col min="12805" max="12805" width="20.28515625" style="210" customWidth="1"/>
    <col min="12806" max="12806" width="18.42578125" style="210" customWidth="1"/>
    <col min="12807" max="12807" width="7.140625" style="210" customWidth="1"/>
    <col min="12808" max="12808" width="7.5703125" style="210" customWidth="1"/>
    <col min="12809" max="12809" width="9.140625" style="210"/>
    <col min="12810" max="12810" width="11.28515625" style="210" customWidth="1"/>
    <col min="12811" max="12811" width="8.42578125" style="210" customWidth="1"/>
    <col min="12812" max="12813" width="0" style="210" hidden="1" customWidth="1"/>
    <col min="12814" max="12814" width="3.7109375" style="210" customWidth="1"/>
    <col min="12815" max="12818" width="0" style="210" hidden="1" customWidth="1"/>
    <col min="12819" max="12819" width="5.140625" style="210" customWidth="1"/>
    <col min="12820" max="12820" width="6.42578125" style="210" customWidth="1"/>
    <col min="12821" max="13056" width="9.140625" style="210"/>
    <col min="13057" max="13057" width="1.140625" style="210" customWidth="1"/>
    <col min="13058" max="13058" width="3.5703125" style="210" customWidth="1"/>
    <col min="13059" max="13059" width="26" style="210" customWidth="1"/>
    <col min="13060" max="13060" width="24" style="210" customWidth="1"/>
    <col min="13061" max="13061" width="20.28515625" style="210" customWidth="1"/>
    <col min="13062" max="13062" width="18.42578125" style="210" customWidth="1"/>
    <col min="13063" max="13063" width="7.140625" style="210" customWidth="1"/>
    <col min="13064" max="13064" width="7.5703125" style="210" customWidth="1"/>
    <col min="13065" max="13065" width="9.140625" style="210"/>
    <col min="13066" max="13066" width="11.28515625" style="210" customWidth="1"/>
    <col min="13067" max="13067" width="8.42578125" style="210" customWidth="1"/>
    <col min="13068" max="13069" width="0" style="210" hidden="1" customWidth="1"/>
    <col min="13070" max="13070" width="3.7109375" style="210" customWidth="1"/>
    <col min="13071" max="13074" width="0" style="210" hidden="1" customWidth="1"/>
    <col min="13075" max="13075" width="5.140625" style="210" customWidth="1"/>
    <col min="13076" max="13076" width="6.42578125" style="210" customWidth="1"/>
    <col min="13077" max="13312" width="9.140625" style="210"/>
    <col min="13313" max="13313" width="1.140625" style="210" customWidth="1"/>
    <col min="13314" max="13314" width="3.5703125" style="210" customWidth="1"/>
    <col min="13315" max="13315" width="26" style="210" customWidth="1"/>
    <col min="13316" max="13316" width="24" style="210" customWidth="1"/>
    <col min="13317" max="13317" width="20.28515625" style="210" customWidth="1"/>
    <col min="13318" max="13318" width="18.42578125" style="210" customWidth="1"/>
    <col min="13319" max="13319" width="7.140625" style="210" customWidth="1"/>
    <col min="13320" max="13320" width="7.5703125" style="210" customWidth="1"/>
    <col min="13321" max="13321" width="9.140625" style="210"/>
    <col min="13322" max="13322" width="11.28515625" style="210" customWidth="1"/>
    <col min="13323" max="13323" width="8.42578125" style="210" customWidth="1"/>
    <col min="13324" max="13325" width="0" style="210" hidden="1" customWidth="1"/>
    <col min="13326" max="13326" width="3.7109375" style="210" customWidth="1"/>
    <col min="13327" max="13330" width="0" style="210" hidden="1" customWidth="1"/>
    <col min="13331" max="13331" width="5.140625" style="210" customWidth="1"/>
    <col min="13332" max="13332" width="6.42578125" style="210" customWidth="1"/>
    <col min="13333" max="13568" width="9.140625" style="210"/>
    <col min="13569" max="13569" width="1.140625" style="210" customWidth="1"/>
    <col min="13570" max="13570" width="3.5703125" style="210" customWidth="1"/>
    <col min="13571" max="13571" width="26" style="210" customWidth="1"/>
    <col min="13572" max="13572" width="24" style="210" customWidth="1"/>
    <col min="13573" max="13573" width="20.28515625" style="210" customWidth="1"/>
    <col min="13574" max="13574" width="18.42578125" style="210" customWidth="1"/>
    <col min="13575" max="13575" width="7.140625" style="210" customWidth="1"/>
    <col min="13576" max="13576" width="7.5703125" style="210" customWidth="1"/>
    <col min="13577" max="13577" width="9.140625" style="210"/>
    <col min="13578" max="13578" width="11.28515625" style="210" customWidth="1"/>
    <col min="13579" max="13579" width="8.42578125" style="210" customWidth="1"/>
    <col min="13580" max="13581" width="0" style="210" hidden="1" customWidth="1"/>
    <col min="13582" max="13582" width="3.7109375" style="210" customWidth="1"/>
    <col min="13583" max="13586" width="0" style="210" hidden="1" customWidth="1"/>
    <col min="13587" max="13587" width="5.140625" style="210" customWidth="1"/>
    <col min="13588" max="13588" width="6.42578125" style="210" customWidth="1"/>
    <col min="13589" max="13824" width="9.140625" style="210"/>
    <col min="13825" max="13825" width="1.140625" style="210" customWidth="1"/>
    <col min="13826" max="13826" width="3.5703125" style="210" customWidth="1"/>
    <col min="13827" max="13827" width="26" style="210" customWidth="1"/>
    <col min="13828" max="13828" width="24" style="210" customWidth="1"/>
    <col min="13829" max="13829" width="20.28515625" style="210" customWidth="1"/>
    <col min="13830" max="13830" width="18.42578125" style="210" customWidth="1"/>
    <col min="13831" max="13831" width="7.140625" style="210" customWidth="1"/>
    <col min="13832" max="13832" width="7.5703125" style="210" customWidth="1"/>
    <col min="13833" max="13833" width="9.140625" style="210"/>
    <col min="13834" max="13834" width="11.28515625" style="210" customWidth="1"/>
    <col min="13835" max="13835" width="8.42578125" style="210" customWidth="1"/>
    <col min="13836" max="13837" width="0" style="210" hidden="1" customWidth="1"/>
    <col min="13838" max="13838" width="3.7109375" style="210" customWidth="1"/>
    <col min="13839" max="13842" width="0" style="210" hidden="1" customWidth="1"/>
    <col min="13843" max="13843" width="5.140625" style="210" customWidth="1"/>
    <col min="13844" max="13844" width="6.42578125" style="210" customWidth="1"/>
    <col min="13845" max="14080" width="9.140625" style="210"/>
    <col min="14081" max="14081" width="1.140625" style="210" customWidth="1"/>
    <col min="14082" max="14082" width="3.5703125" style="210" customWidth="1"/>
    <col min="14083" max="14083" width="26" style="210" customWidth="1"/>
    <col min="14084" max="14084" width="24" style="210" customWidth="1"/>
    <col min="14085" max="14085" width="20.28515625" style="210" customWidth="1"/>
    <col min="14086" max="14086" width="18.42578125" style="210" customWidth="1"/>
    <col min="14087" max="14087" width="7.140625" style="210" customWidth="1"/>
    <col min="14088" max="14088" width="7.5703125" style="210" customWidth="1"/>
    <col min="14089" max="14089" width="9.140625" style="210"/>
    <col min="14090" max="14090" width="11.28515625" style="210" customWidth="1"/>
    <col min="14091" max="14091" width="8.42578125" style="210" customWidth="1"/>
    <col min="14092" max="14093" width="0" style="210" hidden="1" customWidth="1"/>
    <col min="14094" max="14094" width="3.7109375" style="210" customWidth="1"/>
    <col min="14095" max="14098" width="0" style="210" hidden="1" customWidth="1"/>
    <col min="14099" max="14099" width="5.140625" style="210" customWidth="1"/>
    <col min="14100" max="14100" width="6.42578125" style="210" customWidth="1"/>
    <col min="14101" max="14336" width="9.140625" style="210"/>
    <col min="14337" max="14337" width="1.140625" style="210" customWidth="1"/>
    <col min="14338" max="14338" width="3.5703125" style="210" customWidth="1"/>
    <col min="14339" max="14339" width="26" style="210" customWidth="1"/>
    <col min="14340" max="14340" width="24" style="210" customWidth="1"/>
    <col min="14341" max="14341" width="20.28515625" style="210" customWidth="1"/>
    <col min="14342" max="14342" width="18.42578125" style="210" customWidth="1"/>
    <col min="14343" max="14343" width="7.140625" style="210" customWidth="1"/>
    <col min="14344" max="14344" width="7.5703125" style="210" customWidth="1"/>
    <col min="14345" max="14345" width="9.140625" style="210"/>
    <col min="14346" max="14346" width="11.28515625" style="210" customWidth="1"/>
    <col min="14347" max="14347" width="8.42578125" style="210" customWidth="1"/>
    <col min="14348" max="14349" width="0" style="210" hidden="1" customWidth="1"/>
    <col min="14350" max="14350" width="3.7109375" style="210" customWidth="1"/>
    <col min="14351" max="14354" width="0" style="210" hidden="1" customWidth="1"/>
    <col min="14355" max="14355" width="5.140625" style="210" customWidth="1"/>
    <col min="14356" max="14356" width="6.42578125" style="210" customWidth="1"/>
    <col min="14357" max="14592" width="9.140625" style="210"/>
    <col min="14593" max="14593" width="1.140625" style="210" customWidth="1"/>
    <col min="14594" max="14594" width="3.5703125" style="210" customWidth="1"/>
    <col min="14595" max="14595" width="26" style="210" customWidth="1"/>
    <col min="14596" max="14596" width="24" style="210" customWidth="1"/>
    <col min="14597" max="14597" width="20.28515625" style="210" customWidth="1"/>
    <col min="14598" max="14598" width="18.42578125" style="210" customWidth="1"/>
    <col min="14599" max="14599" width="7.140625" style="210" customWidth="1"/>
    <col min="14600" max="14600" width="7.5703125" style="210" customWidth="1"/>
    <col min="14601" max="14601" width="9.140625" style="210"/>
    <col min="14602" max="14602" width="11.28515625" style="210" customWidth="1"/>
    <col min="14603" max="14603" width="8.42578125" style="210" customWidth="1"/>
    <col min="14604" max="14605" width="0" style="210" hidden="1" customWidth="1"/>
    <col min="14606" max="14606" width="3.7109375" style="210" customWidth="1"/>
    <col min="14607" max="14610" width="0" style="210" hidden="1" customWidth="1"/>
    <col min="14611" max="14611" width="5.140625" style="210" customWidth="1"/>
    <col min="14612" max="14612" width="6.42578125" style="210" customWidth="1"/>
    <col min="14613" max="14848" width="9.140625" style="210"/>
    <col min="14849" max="14849" width="1.140625" style="210" customWidth="1"/>
    <col min="14850" max="14850" width="3.5703125" style="210" customWidth="1"/>
    <col min="14851" max="14851" width="26" style="210" customWidth="1"/>
    <col min="14852" max="14852" width="24" style="210" customWidth="1"/>
    <col min="14853" max="14853" width="20.28515625" style="210" customWidth="1"/>
    <col min="14854" max="14854" width="18.42578125" style="210" customWidth="1"/>
    <col min="14855" max="14855" width="7.140625" style="210" customWidth="1"/>
    <col min="14856" max="14856" width="7.5703125" style="210" customWidth="1"/>
    <col min="14857" max="14857" width="9.140625" style="210"/>
    <col min="14858" max="14858" width="11.28515625" style="210" customWidth="1"/>
    <col min="14859" max="14859" width="8.42578125" style="210" customWidth="1"/>
    <col min="14860" max="14861" width="0" style="210" hidden="1" customWidth="1"/>
    <col min="14862" max="14862" width="3.7109375" style="210" customWidth="1"/>
    <col min="14863" max="14866" width="0" style="210" hidden="1" customWidth="1"/>
    <col min="14867" max="14867" width="5.140625" style="210" customWidth="1"/>
    <col min="14868" max="14868" width="6.42578125" style="210" customWidth="1"/>
    <col min="14869" max="15104" width="9.140625" style="210"/>
    <col min="15105" max="15105" width="1.140625" style="210" customWidth="1"/>
    <col min="15106" max="15106" width="3.5703125" style="210" customWidth="1"/>
    <col min="15107" max="15107" width="26" style="210" customWidth="1"/>
    <col min="15108" max="15108" width="24" style="210" customWidth="1"/>
    <col min="15109" max="15109" width="20.28515625" style="210" customWidth="1"/>
    <col min="15110" max="15110" width="18.42578125" style="210" customWidth="1"/>
    <col min="15111" max="15111" width="7.140625" style="210" customWidth="1"/>
    <col min="15112" max="15112" width="7.5703125" style="210" customWidth="1"/>
    <col min="15113" max="15113" width="9.140625" style="210"/>
    <col min="15114" max="15114" width="11.28515625" style="210" customWidth="1"/>
    <col min="15115" max="15115" width="8.42578125" style="210" customWidth="1"/>
    <col min="15116" max="15117" width="0" style="210" hidden="1" customWidth="1"/>
    <col min="15118" max="15118" width="3.7109375" style="210" customWidth="1"/>
    <col min="15119" max="15122" width="0" style="210" hidden="1" customWidth="1"/>
    <col min="15123" max="15123" width="5.140625" style="210" customWidth="1"/>
    <col min="15124" max="15124" width="6.42578125" style="210" customWidth="1"/>
    <col min="15125" max="15360" width="9.140625" style="210"/>
    <col min="15361" max="15361" width="1.140625" style="210" customWidth="1"/>
    <col min="15362" max="15362" width="3.5703125" style="210" customWidth="1"/>
    <col min="15363" max="15363" width="26" style="210" customWidth="1"/>
    <col min="15364" max="15364" width="24" style="210" customWidth="1"/>
    <col min="15365" max="15365" width="20.28515625" style="210" customWidth="1"/>
    <col min="15366" max="15366" width="18.42578125" style="210" customWidth="1"/>
    <col min="15367" max="15367" width="7.140625" style="210" customWidth="1"/>
    <col min="15368" max="15368" width="7.5703125" style="210" customWidth="1"/>
    <col min="15369" max="15369" width="9.140625" style="210"/>
    <col min="15370" max="15370" width="11.28515625" style="210" customWidth="1"/>
    <col min="15371" max="15371" width="8.42578125" style="210" customWidth="1"/>
    <col min="15372" max="15373" width="0" style="210" hidden="1" customWidth="1"/>
    <col min="15374" max="15374" width="3.7109375" style="210" customWidth="1"/>
    <col min="15375" max="15378" width="0" style="210" hidden="1" customWidth="1"/>
    <col min="15379" max="15379" width="5.140625" style="210" customWidth="1"/>
    <col min="15380" max="15380" width="6.42578125" style="210" customWidth="1"/>
    <col min="15381" max="15616" width="9.140625" style="210"/>
    <col min="15617" max="15617" width="1.140625" style="210" customWidth="1"/>
    <col min="15618" max="15618" width="3.5703125" style="210" customWidth="1"/>
    <col min="15619" max="15619" width="26" style="210" customWidth="1"/>
    <col min="15620" max="15620" width="24" style="210" customWidth="1"/>
    <col min="15621" max="15621" width="20.28515625" style="210" customWidth="1"/>
    <col min="15622" max="15622" width="18.42578125" style="210" customWidth="1"/>
    <col min="15623" max="15623" width="7.140625" style="210" customWidth="1"/>
    <col min="15624" max="15624" width="7.5703125" style="210" customWidth="1"/>
    <col min="15625" max="15625" width="9.140625" style="210"/>
    <col min="15626" max="15626" width="11.28515625" style="210" customWidth="1"/>
    <col min="15627" max="15627" width="8.42578125" style="210" customWidth="1"/>
    <col min="15628" max="15629" width="0" style="210" hidden="1" customWidth="1"/>
    <col min="15630" max="15630" width="3.7109375" style="210" customWidth="1"/>
    <col min="15631" max="15634" width="0" style="210" hidden="1" customWidth="1"/>
    <col min="15635" max="15635" width="5.140625" style="210" customWidth="1"/>
    <col min="15636" max="15636" width="6.42578125" style="210" customWidth="1"/>
    <col min="15637" max="15872" width="9.140625" style="210"/>
    <col min="15873" max="15873" width="1.140625" style="210" customWidth="1"/>
    <col min="15874" max="15874" width="3.5703125" style="210" customWidth="1"/>
    <col min="15875" max="15875" width="26" style="210" customWidth="1"/>
    <col min="15876" max="15876" width="24" style="210" customWidth="1"/>
    <col min="15877" max="15877" width="20.28515625" style="210" customWidth="1"/>
    <col min="15878" max="15878" width="18.42578125" style="210" customWidth="1"/>
    <col min="15879" max="15879" width="7.140625" style="210" customWidth="1"/>
    <col min="15880" max="15880" width="7.5703125" style="210" customWidth="1"/>
    <col min="15881" max="15881" width="9.140625" style="210"/>
    <col min="15882" max="15882" width="11.28515625" style="210" customWidth="1"/>
    <col min="15883" max="15883" width="8.42578125" style="210" customWidth="1"/>
    <col min="15884" max="15885" width="0" style="210" hidden="1" customWidth="1"/>
    <col min="15886" max="15886" width="3.7109375" style="210" customWidth="1"/>
    <col min="15887" max="15890" width="0" style="210" hidden="1" customWidth="1"/>
    <col min="15891" max="15891" width="5.140625" style="210" customWidth="1"/>
    <col min="15892" max="15892" width="6.42578125" style="210" customWidth="1"/>
    <col min="15893" max="16128" width="9.140625" style="210"/>
    <col min="16129" max="16129" width="1.140625" style="210" customWidth="1"/>
    <col min="16130" max="16130" width="3.5703125" style="210" customWidth="1"/>
    <col min="16131" max="16131" width="26" style="210" customWidth="1"/>
    <col min="16132" max="16132" width="24" style="210" customWidth="1"/>
    <col min="16133" max="16133" width="20.28515625" style="210" customWidth="1"/>
    <col min="16134" max="16134" width="18.42578125" style="210" customWidth="1"/>
    <col min="16135" max="16135" width="7.140625" style="210" customWidth="1"/>
    <col min="16136" max="16136" width="7.5703125" style="210" customWidth="1"/>
    <col min="16137" max="16137" width="9.140625" style="210"/>
    <col min="16138" max="16138" width="11.28515625" style="210" customWidth="1"/>
    <col min="16139" max="16139" width="8.42578125" style="210" customWidth="1"/>
    <col min="16140" max="16141" width="0" style="210" hidden="1" customWidth="1"/>
    <col min="16142" max="16142" width="3.7109375" style="210" customWidth="1"/>
    <col min="16143" max="16146" width="0" style="210" hidden="1" customWidth="1"/>
    <col min="16147" max="16147" width="5.140625" style="210" customWidth="1"/>
    <col min="16148" max="16148" width="6.42578125" style="210" customWidth="1"/>
    <col min="16149" max="16384" width="9.140625" style="210"/>
  </cols>
  <sheetData>
    <row r="1" spans="1:27" ht="13.5" customHeight="1" x14ac:dyDescent="0.2">
      <c r="B1" s="690"/>
      <c r="C1" s="690"/>
      <c r="D1" s="3015" t="s">
        <v>228</v>
      </c>
      <c r="E1" s="3015"/>
      <c r="F1" s="3015"/>
      <c r="G1" s="3015"/>
      <c r="H1" s="3015"/>
    </row>
    <row r="2" spans="1:27" ht="13.5" customHeight="1" x14ac:dyDescent="0.2">
      <c r="B2" s="270"/>
      <c r="C2" s="691" t="s">
        <v>229</v>
      </c>
      <c r="D2" s="691"/>
      <c r="E2" s="691"/>
      <c r="F2" s="270"/>
      <c r="G2" s="692"/>
      <c r="H2" s="692"/>
      <c r="I2" s="563">
        <f>SUM(I6:I24)</f>
        <v>156000</v>
      </c>
      <c r="J2" s="692"/>
      <c r="K2" s="692"/>
      <c r="L2" s="692"/>
      <c r="M2" s="692"/>
    </row>
    <row r="3" spans="1:27" ht="16.5" customHeight="1" x14ac:dyDescent="0.2">
      <c r="A3" s="210"/>
      <c r="B3" s="693" t="s">
        <v>179</v>
      </c>
      <c r="C3" s="687" t="s">
        <v>13</v>
      </c>
      <c r="D3" s="687" t="s">
        <v>0</v>
      </c>
      <c r="E3" s="687" t="s">
        <v>12</v>
      </c>
      <c r="F3" s="687" t="s">
        <v>48</v>
      </c>
      <c r="G3" s="3016" t="s">
        <v>21</v>
      </c>
      <c r="H3" s="3017"/>
      <c r="I3" s="3018" t="s">
        <v>134</v>
      </c>
      <c r="J3" s="694" t="s">
        <v>15</v>
      </c>
      <c r="K3" s="695" t="s">
        <v>22</v>
      </c>
      <c r="L3" s="696" t="s">
        <v>23</v>
      </c>
      <c r="M3" s="697"/>
      <c r="N3" s="3009" t="s">
        <v>230</v>
      </c>
      <c r="O3" s="3009"/>
      <c r="P3" s="3009"/>
      <c r="Q3" s="3009"/>
      <c r="R3" s="3009"/>
      <c r="S3" s="3010"/>
      <c r="T3" s="698" t="s">
        <v>128</v>
      </c>
      <c r="U3" s="3011" t="s">
        <v>119</v>
      </c>
      <c r="V3" s="3012" t="s">
        <v>120</v>
      </c>
      <c r="W3" s="3013" t="s">
        <v>125</v>
      </c>
      <c r="X3" s="3013" t="s">
        <v>129</v>
      </c>
      <c r="Y3" s="3003" t="s">
        <v>144</v>
      </c>
      <c r="Z3" s="3006" t="s">
        <v>145</v>
      </c>
      <c r="AA3" s="3006" t="s">
        <v>150</v>
      </c>
    </row>
    <row r="4" spans="1:27" ht="24.75" customHeight="1" x14ac:dyDescent="0.2">
      <c r="A4" s="210"/>
      <c r="B4" s="699" t="s">
        <v>78</v>
      </c>
      <c r="C4" s="688"/>
      <c r="D4" s="688"/>
      <c r="E4" s="688"/>
      <c r="F4" s="688"/>
      <c r="G4" s="700"/>
      <c r="H4" s="700"/>
      <c r="I4" s="3019"/>
      <c r="J4" s="701"/>
      <c r="K4" s="701"/>
      <c r="L4" s="702" t="s">
        <v>116</v>
      </c>
      <c r="M4" s="702" t="s">
        <v>46</v>
      </c>
      <c r="N4" s="702" t="s">
        <v>77</v>
      </c>
      <c r="O4" s="702" t="s">
        <v>45</v>
      </c>
      <c r="P4" s="702" t="s">
        <v>24</v>
      </c>
      <c r="Q4" s="702" t="s">
        <v>25</v>
      </c>
      <c r="R4" s="702" t="s">
        <v>26</v>
      </c>
      <c r="S4" s="703" t="s">
        <v>27</v>
      </c>
      <c r="T4" s="704"/>
      <c r="U4" s="3011"/>
      <c r="V4" s="3012"/>
      <c r="W4" s="3013"/>
      <c r="X4" s="3013"/>
      <c r="Y4" s="3004"/>
      <c r="Z4" s="3007"/>
      <c r="AA4" s="3007"/>
    </row>
    <row r="5" spans="1:27" ht="52.5" customHeight="1" x14ac:dyDescent="0.2">
      <c r="A5" s="210"/>
      <c r="B5" s="705"/>
      <c r="C5" s="208"/>
      <c r="D5" s="208"/>
      <c r="E5" s="208"/>
      <c r="F5" s="208"/>
      <c r="G5" s="706" t="s">
        <v>130</v>
      </c>
      <c r="H5" s="706" t="s">
        <v>131</v>
      </c>
      <c r="I5" s="3020"/>
      <c r="J5" s="707"/>
      <c r="K5" s="707"/>
      <c r="L5" s="232" t="s">
        <v>182</v>
      </c>
      <c r="M5" s="232" t="s">
        <v>9</v>
      </c>
      <c r="N5" s="232" t="s">
        <v>180</v>
      </c>
      <c r="O5" s="232" t="s">
        <v>181</v>
      </c>
      <c r="P5" s="232" t="s">
        <v>8</v>
      </c>
      <c r="Q5" s="232" t="s">
        <v>9</v>
      </c>
      <c r="R5" s="232" t="s">
        <v>10</v>
      </c>
      <c r="S5" s="708" t="s">
        <v>11</v>
      </c>
      <c r="T5" s="709"/>
      <c r="U5" s="3011"/>
      <c r="V5" s="3012"/>
      <c r="W5" s="3013"/>
      <c r="X5" s="3013"/>
      <c r="Y5" s="3005"/>
      <c r="Z5" s="3008"/>
      <c r="AA5" s="3008"/>
    </row>
    <row r="6" spans="1:27" ht="315" customHeight="1" x14ac:dyDescent="0.2">
      <c r="A6" s="210">
        <v>1</v>
      </c>
      <c r="B6" s="686">
        <v>1</v>
      </c>
      <c r="C6" s="271" t="s">
        <v>260</v>
      </c>
      <c r="D6" s="209" t="s">
        <v>183</v>
      </c>
      <c r="E6" s="209" t="s">
        <v>184</v>
      </c>
      <c r="F6" s="209" t="s">
        <v>185</v>
      </c>
      <c r="G6" s="710">
        <v>44470</v>
      </c>
      <c r="H6" s="710">
        <v>44834</v>
      </c>
      <c r="I6" s="711">
        <v>156000</v>
      </c>
      <c r="J6" s="380" t="s">
        <v>222</v>
      </c>
      <c r="K6" s="380" t="s">
        <v>186</v>
      </c>
      <c r="L6" s="380"/>
      <c r="M6" s="380"/>
      <c r="N6" s="380" t="s">
        <v>49</v>
      </c>
      <c r="O6" s="712"/>
      <c r="P6" s="713"/>
      <c r="Q6" s="713"/>
      <c r="R6" s="713"/>
      <c r="S6" s="714" t="s">
        <v>49</v>
      </c>
      <c r="T6" s="710">
        <v>44337</v>
      </c>
      <c r="U6" s="209"/>
      <c r="V6" s="209"/>
      <c r="W6" s="209"/>
      <c r="X6" s="209"/>
      <c r="Y6" s="209"/>
      <c r="Z6" s="209"/>
      <c r="AA6" s="209"/>
    </row>
    <row r="7" spans="1:27" x14ac:dyDescent="0.2">
      <c r="B7" s="715"/>
    </row>
    <row r="8" spans="1:27" ht="12.75" customHeight="1" x14ac:dyDescent="0.2">
      <c r="I8" s="3014" t="s">
        <v>33</v>
      </c>
      <c r="J8" s="3014"/>
      <c r="K8" s="3014"/>
    </row>
    <row r="9" spans="1:27" ht="20.25" customHeight="1" x14ac:dyDescent="0.2">
      <c r="I9" s="3014" t="s">
        <v>231</v>
      </c>
      <c r="J9" s="3014"/>
      <c r="K9" s="3014"/>
    </row>
    <row r="10" spans="1:27" ht="19.5" customHeight="1" x14ac:dyDescent="0.2">
      <c r="I10" s="3014" t="s">
        <v>232</v>
      </c>
      <c r="J10" s="3014"/>
      <c r="K10" s="3014"/>
    </row>
    <row r="11" spans="1:27" ht="21.75" customHeight="1" x14ac:dyDescent="0.2">
      <c r="I11" s="3014" t="s">
        <v>233</v>
      </c>
      <c r="J11" s="3014"/>
      <c r="K11" s="3014"/>
    </row>
    <row r="12" spans="1:27" ht="21.75" customHeight="1" x14ac:dyDescent="0.2">
      <c r="B12" s="715"/>
    </row>
    <row r="13" spans="1:27" ht="24.75" customHeight="1" x14ac:dyDescent="0.2"/>
    <row r="18" spans="3:10" x14ac:dyDescent="0.2">
      <c r="C18" s="717"/>
      <c r="D18" s="717"/>
      <c r="E18" s="717"/>
      <c r="F18" s="718"/>
      <c r="G18" s="719"/>
      <c r="H18" s="720"/>
      <c r="I18" s="720"/>
      <c r="J18" s="720"/>
    </row>
    <row r="19" spans="3:10" x14ac:dyDescent="0.2">
      <c r="C19" s="717"/>
      <c r="D19" s="717"/>
      <c r="E19" s="717"/>
      <c r="F19" s="718"/>
      <c r="G19" s="719"/>
      <c r="H19" s="720"/>
      <c r="I19" s="720"/>
      <c r="J19" s="720"/>
    </row>
    <row r="20" spans="3:10" x14ac:dyDescent="0.2">
      <c r="C20" s="721"/>
      <c r="D20" s="721"/>
      <c r="E20" s="721"/>
      <c r="F20" s="722"/>
      <c r="G20" s="723"/>
      <c r="H20" s="724"/>
      <c r="I20" s="724"/>
      <c r="J20" s="724"/>
    </row>
    <row r="21" spans="3:10" x14ac:dyDescent="0.2">
      <c r="C21" s="721"/>
      <c r="D21" s="721"/>
      <c r="E21" s="721"/>
      <c r="F21" s="722"/>
      <c r="G21" s="723"/>
      <c r="H21" s="724"/>
      <c r="I21" s="724"/>
      <c r="J21" s="724"/>
    </row>
    <row r="22" spans="3:10" x14ac:dyDescent="0.2">
      <c r="C22" s="721"/>
      <c r="D22" s="721"/>
      <c r="E22" s="721"/>
      <c r="F22" s="722"/>
      <c r="G22" s="723"/>
      <c r="H22" s="724"/>
      <c r="I22" s="724"/>
      <c r="J22" s="724"/>
    </row>
    <row r="23" spans="3:10" x14ac:dyDescent="0.2">
      <c r="C23" s="721"/>
      <c r="D23" s="721"/>
      <c r="E23" s="721"/>
      <c r="F23" s="722"/>
      <c r="G23" s="723"/>
      <c r="H23" s="724"/>
      <c r="I23" s="724"/>
      <c r="J23" s="724"/>
    </row>
    <row r="24" spans="3:10" x14ac:dyDescent="0.2">
      <c r="C24" s="721"/>
      <c r="D24" s="721"/>
      <c r="E24" s="721"/>
      <c r="F24" s="722"/>
      <c r="G24" s="723"/>
      <c r="H24" s="724"/>
      <c r="I24" s="724"/>
      <c r="J24" s="724"/>
    </row>
    <row r="25" spans="3:10" x14ac:dyDescent="0.2">
      <c r="C25" s="721"/>
      <c r="D25" s="721"/>
      <c r="E25" s="721"/>
      <c r="F25" s="722"/>
      <c r="G25" s="723"/>
      <c r="H25" s="724"/>
      <c r="I25" s="724"/>
      <c r="J25" s="724"/>
    </row>
    <row r="26" spans="3:10" x14ac:dyDescent="0.2">
      <c r="C26" s="721"/>
      <c r="D26" s="721"/>
      <c r="E26" s="721"/>
      <c r="F26" s="722"/>
      <c r="G26" s="723"/>
      <c r="H26" s="724"/>
      <c r="I26" s="724"/>
      <c r="J26" s="724"/>
    </row>
    <row r="27" spans="3:10" x14ac:dyDescent="0.2">
      <c r="C27" s="721"/>
      <c r="D27" s="721"/>
      <c r="E27" s="721"/>
      <c r="F27" s="722"/>
      <c r="G27" s="723"/>
      <c r="H27" s="724"/>
      <c r="I27" s="724"/>
      <c r="J27" s="724"/>
    </row>
    <row r="28" spans="3:10" x14ac:dyDescent="0.2">
      <c r="C28" s="721"/>
      <c r="D28" s="721"/>
      <c r="E28" s="721"/>
      <c r="F28" s="722"/>
      <c r="G28" s="723"/>
      <c r="H28" s="724"/>
      <c r="I28" s="724"/>
      <c r="J28" s="724"/>
    </row>
    <row r="29" spans="3:10" x14ac:dyDescent="0.2">
      <c r="C29" s="721"/>
      <c r="D29" s="721"/>
      <c r="E29" s="721"/>
      <c r="F29" s="722"/>
      <c r="G29" s="723"/>
      <c r="H29" s="724"/>
      <c r="I29" s="724"/>
      <c r="J29" s="724"/>
    </row>
    <row r="30" spans="3:10" x14ac:dyDescent="0.2">
      <c r="C30" s="721"/>
      <c r="D30" s="721"/>
      <c r="E30" s="721"/>
      <c r="F30" s="722"/>
      <c r="G30" s="723"/>
      <c r="H30" s="724"/>
      <c r="I30" s="724"/>
      <c r="J30" s="724"/>
    </row>
    <row r="31" spans="3:10" x14ac:dyDescent="0.2">
      <c r="C31" s="721"/>
      <c r="D31" s="721"/>
      <c r="E31" s="721"/>
      <c r="F31" s="722"/>
      <c r="G31" s="723"/>
      <c r="H31" s="724"/>
      <c r="I31" s="724"/>
      <c r="J31" s="724"/>
    </row>
    <row r="32" spans="3:10" x14ac:dyDescent="0.2">
      <c r="C32" s="721"/>
      <c r="D32" s="721"/>
      <c r="E32" s="721"/>
      <c r="F32" s="722"/>
      <c r="G32" s="723"/>
      <c r="H32" s="724"/>
      <c r="I32" s="724"/>
      <c r="J32" s="724"/>
    </row>
    <row r="33" spans="3:10" x14ac:dyDescent="0.2">
      <c r="C33" s="721"/>
      <c r="D33" s="721"/>
      <c r="E33" s="721"/>
      <c r="F33" s="722"/>
      <c r="G33" s="723"/>
      <c r="H33" s="724"/>
      <c r="I33" s="724"/>
      <c r="J33" s="724"/>
    </row>
    <row r="34" spans="3:10" x14ac:dyDescent="0.2">
      <c r="C34" s="721"/>
      <c r="D34" s="721"/>
      <c r="E34" s="721"/>
      <c r="F34" s="722"/>
      <c r="G34" s="723"/>
      <c r="H34" s="724"/>
      <c r="I34" s="724"/>
      <c r="J34" s="724"/>
    </row>
    <row r="35" spans="3:10" x14ac:dyDescent="0.2">
      <c r="C35" s="721"/>
      <c r="D35" s="721"/>
      <c r="E35" s="721"/>
      <c r="F35" s="722"/>
      <c r="G35" s="723"/>
      <c r="H35" s="724"/>
      <c r="I35" s="724"/>
      <c r="J35" s="724"/>
    </row>
    <row r="36" spans="3:10" x14ac:dyDescent="0.2">
      <c r="C36" s="721"/>
      <c r="D36" s="721"/>
      <c r="E36" s="721"/>
      <c r="F36" s="722"/>
      <c r="G36" s="723"/>
      <c r="H36" s="724"/>
      <c r="I36" s="724"/>
      <c r="J36" s="724"/>
    </row>
    <row r="37" spans="3:10" x14ac:dyDescent="0.2">
      <c r="C37" s="721"/>
      <c r="D37" s="721"/>
      <c r="E37" s="721"/>
      <c r="F37" s="722"/>
      <c r="G37" s="723"/>
      <c r="H37" s="724"/>
      <c r="I37" s="724"/>
      <c r="J37" s="724"/>
    </row>
    <row r="38" spans="3:10" x14ac:dyDescent="0.2">
      <c r="C38" s="721"/>
      <c r="D38" s="721"/>
      <c r="E38" s="721"/>
      <c r="F38" s="722"/>
      <c r="G38" s="723"/>
      <c r="H38" s="724"/>
      <c r="I38" s="724"/>
      <c r="J38" s="724"/>
    </row>
    <row r="39" spans="3:10" x14ac:dyDescent="0.2">
      <c r="C39" s="721"/>
      <c r="D39" s="721"/>
      <c r="E39" s="721"/>
      <c r="F39" s="722"/>
      <c r="G39" s="723"/>
      <c r="H39" s="724"/>
      <c r="I39" s="724"/>
      <c r="J39" s="724"/>
    </row>
    <row r="40" spans="3:10" x14ac:dyDescent="0.2">
      <c r="C40" s="721"/>
      <c r="D40" s="721"/>
      <c r="E40" s="721"/>
      <c r="F40" s="722"/>
      <c r="G40" s="723"/>
      <c r="H40" s="724"/>
      <c r="I40" s="724"/>
      <c r="J40" s="724"/>
    </row>
    <row r="41" spans="3:10" x14ac:dyDescent="0.2">
      <c r="C41" s="721"/>
      <c r="D41" s="721"/>
      <c r="E41" s="721"/>
      <c r="F41" s="722"/>
      <c r="G41" s="723"/>
      <c r="H41" s="724"/>
      <c r="I41" s="724"/>
      <c r="J41" s="724"/>
    </row>
    <row r="42" spans="3:10" x14ac:dyDescent="0.2">
      <c r="C42" s="721"/>
      <c r="D42" s="721"/>
      <c r="E42" s="721"/>
      <c r="F42" s="722"/>
      <c r="G42" s="723"/>
      <c r="H42" s="724"/>
      <c r="I42" s="724"/>
      <c r="J42" s="724"/>
    </row>
    <row r="43" spans="3:10" x14ac:dyDescent="0.2">
      <c r="C43" s="721"/>
      <c r="D43" s="721"/>
      <c r="E43" s="721"/>
      <c r="F43" s="722"/>
      <c r="G43" s="723"/>
      <c r="H43" s="724"/>
      <c r="I43" s="724"/>
      <c r="J43" s="724"/>
    </row>
    <row r="44" spans="3:10" x14ac:dyDescent="0.2">
      <c r="C44" s="721"/>
      <c r="D44" s="721"/>
      <c r="E44" s="721"/>
      <c r="F44" s="722"/>
      <c r="G44" s="723"/>
      <c r="H44" s="724"/>
      <c r="I44" s="724"/>
      <c r="J44" s="724"/>
    </row>
    <row r="45" spans="3:10" x14ac:dyDescent="0.2">
      <c r="C45" s="721"/>
      <c r="D45" s="721"/>
      <c r="E45" s="721"/>
      <c r="F45" s="722"/>
      <c r="G45" s="723"/>
      <c r="H45" s="724"/>
      <c r="I45" s="724"/>
      <c r="J45" s="724"/>
    </row>
    <row r="46" spans="3:10" x14ac:dyDescent="0.2">
      <c r="C46" s="721"/>
      <c r="D46" s="721"/>
      <c r="E46" s="721"/>
      <c r="F46" s="722"/>
      <c r="G46" s="723"/>
      <c r="H46" s="724"/>
      <c r="I46" s="724"/>
      <c r="J46" s="724"/>
    </row>
    <row r="47" spans="3:10" x14ac:dyDescent="0.2">
      <c r="C47" s="721"/>
      <c r="D47" s="721"/>
      <c r="E47" s="721"/>
      <c r="F47" s="722"/>
      <c r="G47" s="723"/>
      <c r="H47" s="724"/>
      <c r="I47" s="724"/>
      <c r="J47" s="724"/>
    </row>
    <row r="48" spans="3:10" x14ac:dyDescent="0.2">
      <c r="C48" s="721"/>
      <c r="D48" s="721"/>
      <c r="E48" s="721"/>
      <c r="F48" s="722"/>
      <c r="G48" s="723"/>
      <c r="H48" s="724"/>
      <c r="I48" s="724"/>
      <c r="J48" s="724"/>
    </row>
    <row r="49" spans="3:10" x14ac:dyDescent="0.2">
      <c r="C49" s="721"/>
      <c r="D49" s="721"/>
      <c r="E49" s="721"/>
      <c r="F49" s="722"/>
      <c r="G49" s="723"/>
      <c r="H49" s="724"/>
      <c r="I49" s="724"/>
      <c r="J49" s="724"/>
    </row>
    <row r="50" spans="3:10" x14ac:dyDescent="0.2">
      <c r="C50" s="721"/>
      <c r="D50" s="721"/>
      <c r="E50" s="721"/>
      <c r="F50" s="722"/>
      <c r="G50" s="723"/>
      <c r="H50" s="724"/>
      <c r="I50" s="724"/>
      <c r="J50" s="724"/>
    </row>
    <row r="51" spans="3:10" x14ac:dyDescent="0.2">
      <c r="C51" s="721"/>
      <c r="D51" s="721"/>
      <c r="E51" s="721"/>
      <c r="F51" s="722"/>
      <c r="G51" s="723"/>
      <c r="H51" s="724"/>
      <c r="I51" s="724"/>
      <c r="J51" s="724"/>
    </row>
    <row r="52" spans="3:10" x14ac:dyDescent="0.2">
      <c r="C52" s="721"/>
      <c r="D52" s="721"/>
      <c r="E52" s="721"/>
      <c r="F52" s="722"/>
      <c r="G52" s="723"/>
      <c r="H52" s="724"/>
      <c r="I52" s="724"/>
      <c r="J52" s="724"/>
    </row>
    <row r="53" spans="3:10" x14ac:dyDescent="0.2">
      <c r="C53" s="721"/>
      <c r="D53" s="721"/>
      <c r="E53" s="721"/>
      <c r="F53" s="722"/>
      <c r="G53" s="723"/>
      <c r="H53" s="724"/>
      <c r="I53" s="724"/>
      <c r="J53" s="724"/>
    </row>
    <row r="54" spans="3:10" x14ac:dyDescent="0.2">
      <c r="C54" s="721"/>
      <c r="D54" s="721"/>
      <c r="E54" s="721"/>
      <c r="F54" s="722"/>
      <c r="G54" s="723"/>
      <c r="H54" s="724"/>
      <c r="I54" s="724"/>
      <c r="J54" s="724"/>
    </row>
    <row r="55" spans="3:10" x14ac:dyDescent="0.2">
      <c r="C55" s="721"/>
      <c r="D55" s="721"/>
      <c r="E55" s="721"/>
      <c r="F55" s="722"/>
      <c r="G55" s="723"/>
      <c r="H55" s="724"/>
      <c r="I55" s="724"/>
      <c r="J55" s="724"/>
    </row>
    <row r="56" spans="3:10" x14ac:dyDescent="0.2">
      <c r="C56" s="721"/>
      <c r="D56" s="721"/>
      <c r="E56" s="721"/>
      <c r="F56" s="722"/>
      <c r="G56" s="723"/>
      <c r="H56" s="724"/>
      <c r="I56" s="724"/>
      <c r="J56" s="724"/>
    </row>
    <row r="57" spans="3:10" x14ac:dyDescent="0.2">
      <c r="C57" s="721"/>
      <c r="D57" s="721"/>
      <c r="E57" s="721"/>
      <c r="F57" s="722"/>
      <c r="G57" s="723"/>
      <c r="H57" s="724"/>
      <c r="I57" s="724"/>
      <c r="J57" s="724"/>
    </row>
    <row r="58" spans="3:10" x14ac:dyDescent="0.2">
      <c r="C58" s="721"/>
      <c r="D58" s="721"/>
      <c r="E58" s="721"/>
      <c r="F58" s="722"/>
      <c r="G58" s="723"/>
      <c r="H58" s="724"/>
      <c r="I58" s="724"/>
      <c r="J58" s="724"/>
    </row>
    <row r="59" spans="3:10" x14ac:dyDescent="0.2">
      <c r="C59" s="721"/>
      <c r="D59" s="721"/>
      <c r="E59" s="721"/>
      <c r="F59" s="722"/>
      <c r="G59" s="723"/>
      <c r="H59" s="724"/>
      <c r="I59" s="724"/>
      <c r="J59" s="724"/>
    </row>
    <row r="60" spans="3:10" x14ac:dyDescent="0.2">
      <c r="C60" s="721"/>
      <c r="D60" s="721"/>
      <c r="E60" s="721"/>
      <c r="F60" s="722"/>
      <c r="G60" s="723"/>
      <c r="H60" s="724"/>
      <c r="I60" s="724"/>
      <c r="J60" s="724"/>
    </row>
    <row r="61" spans="3:10" x14ac:dyDescent="0.2">
      <c r="C61" s="721"/>
      <c r="D61" s="721"/>
      <c r="E61" s="721"/>
      <c r="F61" s="722"/>
      <c r="G61" s="723"/>
      <c r="H61" s="724"/>
      <c r="I61" s="724"/>
      <c r="J61" s="724"/>
    </row>
    <row r="62" spans="3:10" x14ac:dyDescent="0.2">
      <c r="C62" s="721"/>
      <c r="D62" s="721"/>
      <c r="E62" s="721"/>
      <c r="F62" s="722"/>
      <c r="G62" s="723"/>
      <c r="H62" s="724"/>
      <c r="I62" s="724"/>
      <c r="J62" s="724"/>
    </row>
    <row r="63" spans="3:10" x14ac:dyDescent="0.2">
      <c r="C63" s="721"/>
      <c r="D63" s="721"/>
      <c r="E63" s="721"/>
      <c r="F63" s="722"/>
      <c r="G63" s="723"/>
      <c r="H63" s="724"/>
      <c r="I63" s="724"/>
      <c r="J63" s="724"/>
    </row>
    <row r="64" spans="3:10" x14ac:dyDescent="0.2">
      <c r="C64" s="721"/>
      <c r="D64" s="721"/>
      <c r="E64" s="721"/>
      <c r="F64" s="722"/>
      <c r="G64" s="723"/>
      <c r="H64" s="724"/>
      <c r="I64" s="724"/>
      <c r="J64" s="724"/>
    </row>
    <row r="65" spans="3:10" x14ac:dyDescent="0.2">
      <c r="C65" s="721"/>
      <c r="D65" s="721"/>
      <c r="E65" s="721"/>
      <c r="F65" s="722"/>
      <c r="G65" s="723"/>
      <c r="H65" s="724"/>
      <c r="I65" s="724"/>
      <c r="J65" s="724"/>
    </row>
    <row r="66" spans="3:10" x14ac:dyDescent="0.2">
      <c r="C66" s="721"/>
      <c r="D66" s="721"/>
      <c r="E66" s="721"/>
      <c r="F66" s="722"/>
      <c r="G66" s="723"/>
      <c r="H66" s="724"/>
      <c r="I66" s="724"/>
      <c r="J66" s="724"/>
    </row>
    <row r="67" spans="3:10" x14ac:dyDescent="0.2">
      <c r="C67" s="721"/>
      <c r="D67" s="721"/>
      <c r="E67" s="721"/>
      <c r="F67" s="722"/>
      <c r="G67" s="723"/>
      <c r="H67" s="724"/>
      <c r="I67" s="724"/>
      <c r="J67" s="724"/>
    </row>
    <row r="68" spans="3:10" x14ac:dyDescent="0.2">
      <c r="C68" s="721"/>
      <c r="D68" s="721"/>
      <c r="E68" s="721"/>
      <c r="F68" s="722"/>
      <c r="G68" s="723"/>
      <c r="H68" s="724"/>
      <c r="I68" s="724"/>
      <c r="J68" s="724"/>
    </row>
    <row r="69" spans="3:10" x14ac:dyDescent="0.2">
      <c r="C69" s="721"/>
      <c r="D69" s="721"/>
      <c r="E69" s="721"/>
      <c r="F69" s="722"/>
      <c r="G69" s="723"/>
      <c r="H69" s="724"/>
      <c r="I69" s="724"/>
      <c r="J69" s="724"/>
    </row>
    <row r="70" spans="3:10" x14ac:dyDescent="0.2">
      <c r="C70" s="721"/>
      <c r="D70" s="721"/>
      <c r="E70" s="721"/>
      <c r="F70" s="722"/>
      <c r="G70" s="723"/>
      <c r="H70" s="724"/>
      <c r="I70" s="724"/>
      <c r="J70" s="724"/>
    </row>
    <row r="71" spans="3:10" x14ac:dyDescent="0.2">
      <c r="C71" s="721"/>
      <c r="D71" s="721"/>
      <c r="E71" s="721"/>
      <c r="F71" s="722"/>
      <c r="G71" s="723"/>
      <c r="H71" s="724"/>
      <c r="I71" s="724"/>
      <c r="J71" s="724"/>
    </row>
    <row r="72" spans="3:10" x14ac:dyDescent="0.2">
      <c r="C72" s="721"/>
      <c r="D72" s="721"/>
      <c r="E72" s="721"/>
      <c r="F72" s="722"/>
      <c r="G72" s="723"/>
      <c r="H72" s="724"/>
      <c r="I72" s="724"/>
      <c r="J72" s="724"/>
    </row>
    <row r="73" spans="3:10" x14ac:dyDescent="0.2">
      <c r="C73" s="721"/>
      <c r="D73" s="721"/>
      <c r="E73" s="721"/>
      <c r="F73" s="722"/>
      <c r="G73" s="723"/>
      <c r="H73" s="724"/>
      <c r="I73" s="724"/>
      <c r="J73" s="724"/>
    </row>
    <row r="74" spans="3:10" x14ac:dyDescent="0.2">
      <c r="C74" s="721"/>
      <c r="D74" s="721"/>
      <c r="E74" s="721"/>
      <c r="F74" s="722"/>
      <c r="G74" s="723"/>
      <c r="H74" s="724"/>
      <c r="I74" s="724"/>
      <c r="J74" s="724"/>
    </row>
    <row r="75" spans="3:10" x14ac:dyDescent="0.2">
      <c r="C75" s="721"/>
      <c r="D75" s="721"/>
      <c r="E75" s="721"/>
      <c r="F75" s="722"/>
      <c r="G75" s="723"/>
      <c r="H75" s="724"/>
      <c r="I75" s="724"/>
      <c r="J75" s="724"/>
    </row>
    <row r="76" spans="3:10" x14ac:dyDescent="0.2">
      <c r="C76" s="721"/>
      <c r="D76" s="721"/>
      <c r="E76" s="721"/>
      <c r="F76" s="722"/>
      <c r="G76" s="723"/>
      <c r="H76" s="724"/>
      <c r="I76" s="724"/>
      <c r="J76" s="724"/>
    </row>
    <row r="77" spans="3:10" x14ac:dyDescent="0.2">
      <c r="C77" s="721"/>
      <c r="D77" s="721"/>
      <c r="E77" s="721"/>
      <c r="F77" s="722"/>
      <c r="G77" s="723"/>
      <c r="H77" s="724"/>
      <c r="I77" s="724"/>
      <c r="J77" s="724"/>
    </row>
    <row r="78" spans="3:10" x14ac:dyDescent="0.2">
      <c r="C78" s="721"/>
      <c r="D78" s="721"/>
      <c r="E78" s="721"/>
      <c r="F78" s="722"/>
      <c r="G78" s="723"/>
      <c r="H78" s="724"/>
      <c r="I78" s="724"/>
      <c r="J78" s="724"/>
    </row>
    <row r="79" spans="3:10" x14ac:dyDescent="0.2">
      <c r="C79" s="721"/>
      <c r="D79" s="721"/>
      <c r="E79" s="721"/>
      <c r="F79" s="722"/>
      <c r="G79" s="723"/>
      <c r="H79" s="724"/>
      <c r="I79" s="724"/>
      <c r="J79" s="724"/>
    </row>
    <row r="80" spans="3:10" x14ac:dyDescent="0.2">
      <c r="C80" s="721"/>
      <c r="D80" s="721"/>
      <c r="E80" s="721"/>
      <c r="F80" s="722"/>
      <c r="G80" s="723"/>
      <c r="H80" s="724"/>
      <c r="I80" s="724"/>
      <c r="J80" s="724"/>
    </row>
    <row r="81" spans="3:10" x14ac:dyDescent="0.2">
      <c r="C81" s="721"/>
      <c r="D81" s="721"/>
      <c r="E81" s="721"/>
      <c r="F81" s="722"/>
      <c r="G81" s="723"/>
      <c r="H81" s="724"/>
      <c r="I81" s="724"/>
      <c r="J81" s="724"/>
    </row>
    <row r="82" spans="3:10" x14ac:dyDescent="0.2">
      <c r="C82" s="721"/>
      <c r="D82" s="721"/>
      <c r="E82" s="721"/>
      <c r="F82" s="722"/>
      <c r="G82" s="723"/>
      <c r="H82" s="724"/>
      <c r="I82" s="724"/>
      <c r="J82" s="724"/>
    </row>
    <row r="83" spans="3:10" x14ac:dyDescent="0.2">
      <c r="C83" s="721"/>
      <c r="D83" s="721"/>
      <c r="E83" s="721"/>
      <c r="F83" s="722"/>
      <c r="G83" s="723"/>
      <c r="H83" s="724"/>
      <c r="I83" s="724"/>
      <c r="J83" s="724"/>
    </row>
    <row r="84" spans="3:10" x14ac:dyDescent="0.2">
      <c r="C84" s="721"/>
      <c r="D84" s="721"/>
      <c r="E84" s="721"/>
      <c r="F84" s="722"/>
      <c r="G84" s="723"/>
      <c r="H84" s="724"/>
      <c r="I84" s="724"/>
      <c r="J84" s="724"/>
    </row>
    <row r="85" spans="3:10" x14ac:dyDescent="0.2">
      <c r="C85" s="721"/>
      <c r="D85" s="721"/>
      <c r="E85" s="721"/>
      <c r="F85" s="722"/>
      <c r="G85" s="723"/>
      <c r="H85" s="724"/>
      <c r="I85" s="724"/>
      <c r="J85" s="724"/>
    </row>
    <row r="86" spans="3:10" x14ac:dyDescent="0.2">
      <c r="C86" s="721"/>
      <c r="D86" s="721"/>
      <c r="E86" s="721"/>
      <c r="F86" s="722"/>
      <c r="G86" s="723"/>
      <c r="H86" s="724"/>
      <c r="I86" s="724"/>
      <c r="J86" s="724"/>
    </row>
    <row r="87" spans="3:10" x14ac:dyDescent="0.2">
      <c r="C87" s="721"/>
      <c r="D87" s="721"/>
      <c r="E87" s="721"/>
      <c r="F87" s="722"/>
      <c r="G87" s="723"/>
      <c r="H87" s="724"/>
      <c r="I87" s="724"/>
      <c r="J87" s="724"/>
    </row>
    <row r="88" spans="3:10" x14ac:dyDescent="0.2">
      <c r="C88" s="721"/>
      <c r="D88" s="721"/>
      <c r="E88" s="721"/>
      <c r="F88" s="722"/>
      <c r="G88" s="723"/>
      <c r="H88" s="724"/>
      <c r="I88" s="724"/>
      <c r="J88" s="724"/>
    </row>
    <row r="89" spans="3:10" x14ac:dyDescent="0.2">
      <c r="C89" s="721"/>
      <c r="D89" s="721"/>
      <c r="E89" s="721"/>
      <c r="F89" s="722"/>
      <c r="G89" s="723"/>
      <c r="H89" s="724"/>
      <c r="I89" s="724"/>
      <c r="J89" s="724"/>
    </row>
    <row r="90" spans="3:10" x14ac:dyDescent="0.2">
      <c r="C90" s="721"/>
      <c r="D90" s="721"/>
      <c r="E90" s="721"/>
      <c r="F90" s="722"/>
      <c r="G90" s="723"/>
      <c r="H90" s="724"/>
      <c r="I90" s="724"/>
      <c r="J90" s="724"/>
    </row>
    <row r="91" spans="3:10" x14ac:dyDescent="0.2">
      <c r="C91" s="721"/>
      <c r="D91" s="721"/>
      <c r="E91" s="721"/>
      <c r="F91" s="722"/>
      <c r="G91" s="723"/>
      <c r="H91" s="724"/>
      <c r="I91" s="724"/>
      <c r="J91" s="724"/>
    </row>
    <row r="92" spans="3:10" x14ac:dyDescent="0.2">
      <c r="C92" s="721"/>
      <c r="D92" s="721"/>
      <c r="E92" s="721"/>
      <c r="F92" s="722"/>
      <c r="G92" s="723"/>
      <c r="H92" s="724"/>
      <c r="I92" s="724"/>
      <c r="J92" s="724"/>
    </row>
    <row r="93" spans="3:10" x14ac:dyDescent="0.2">
      <c r="C93" s="721"/>
      <c r="D93" s="721"/>
      <c r="E93" s="721"/>
      <c r="F93" s="722"/>
      <c r="G93" s="723"/>
      <c r="H93" s="724"/>
      <c r="I93" s="724"/>
      <c r="J93" s="724"/>
    </row>
    <row r="94" spans="3:10" x14ac:dyDescent="0.2">
      <c r="C94" s="721"/>
      <c r="D94" s="721"/>
      <c r="E94" s="721"/>
      <c r="F94" s="722"/>
      <c r="G94" s="723"/>
      <c r="H94" s="724"/>
      <c r="I94" s="724"/>
      <c r="J94" s="724"/>
    </row>
    <row r="95" spans="3:10" x14ac:dyDescent="0.2">
      <c r="C95" s="721"/>
      <c r="D95" s="721"/>
      <c r="E95" s="721"/>
      <c r="F95" s="722"/>
      <c r="G95" s="723"/>
      <c r="H95" s="724"/>
      <c r="I95" s="724"/>
      <c r="J95" s="724"/>
    </row>
    <row r="96" spans="3:10" x14ac:dyDescent="0.2">
      <c r="C96" s="721"/>
      <c r="D96" s="721"/>
      <c r="E96" s="721"/>
      <c r="F96" s="722"/>
      <c r="G96" s="723"/>
      <c r="H96" s="724"/>
      <c r="I96" s="724"/>
      <c r="J96" s="724"/>
    </row>
    <row r="97" spans="3:10" x14ac:dyDescent="0.2">
      <c r="C97" s="721"/>
      <c r="D97" s="721"/>
      <c r="E97" s="721"/>
      <c r="F97" s="722"/>
      <c r="G97" s="723"/>
      <c r="H97" s="724"/>
      <c r="I97" s="724"/>
      <c r="J97" s="724"/>
    </row>
    <row r="98" spans="3:10" x14ac:dyDescent="0.2">
      <c r="C98" s="721"/>
      <c r="D98" s="721"/>
      <c r="E98" s="721"/>
      <c r="F98" s="722"/>
      <c r="G98" s="723"/>
      <c r="H98" s="724"/>
      <c r="I98" s="724"/>
      <c r="J98" s="724"/>
    </row>
    <row r="99" spans="3:10" x14ac:dyDescent="0.2">
      <c r="C99" s="721"/>
      <c r="D99" s="721"/>
      <c r="E99" s="721"/>
      <c r="F99" s="722"/>
      <c r="G99" s="723"/>
      <c r="H99" s="724"/>
      <c r="I99" s="724"/>
      <c r="J99" s="724"/>
    </row>
    <row r="100" spans="3:10" x14ac:dyDescent="0.2">
      <c r="C100" s="721"/>
      <c r="D100" s="721"/>
      <c r="E100" s="721"/>
      <c r="F100" s="722"/>
      <c r="G100" s="723"/>
      <c r="H100" s="724"/>
      <c r="I100" s="724"/>
      <c r="J100" s="724"/>
    </row>
    <row r="101" spans="3:10" x14ac:dyDescent="0.2">
      <c r="C101" s="721"/>
      <c r="D101" s="721"/>
      <c r="E101" s="721"/>
      <c r="F101" s="722"/>
      <c r="G101" s="723"/>
      <c r="H101" s="724"/>
      <c r="I101" s="724"/>
      <c r="J101" s="724"/>
    </row>
    <row r="102" spans="3:10" x14ac:dyDescent="0.2">
      <c r="C102" s="721"/>
      <c r="D102" s="721"/>
      <c r="E102" s="721"/>
      <c r="F102" s="722"/>
      <c r="G102" s="723"/>
      <c r="H102" s="724"/>
      <c r="I102" s="724"/>
      <c r="J102" s="724"/>
    </row>
    <row r="103" spans="3:10" x14ac:dyDescent="0.2">
      <c r="C103" s="721"/>
      <c r="D103" s="721"/>
      <c r="E103" s="721"/>
      <c r="F103" s="722"/>
      <c r="G103" s="723"/>
      <c r="H103" s="724"/>
      <c r="I103" s="724"/>
      <c r="J103" s="724"/>
    </row>
    <row r="104" spans="3:10" x14ac:dyDescent="0.2">
      <c r="C104" s="721"/>
      <c r="D104" s="721"/>
      <c r="E104" s="721"/>
      <c r="F104" s="722"/>
      <c r="G104" s="723"/>
      <c r="H104" s="724"/>
      <c r="I104" s="724"/>
      <c r="J104" s="724"/>
    </row>
    <row r="105" spans="3:10" x14ac:dyDescent="0.2">
      <c r="C105" s="721"/>
      <c r="D105" s="721"/>
      <c r="E105" s="721"/>
      <c r="F105" s="722"/>
      <c r="G105" s="723"/>
      <c r="H105" s="724"/>
      <c r="I105" s="724"/>
      <c r="J105" s="724"/>
    </row>
    <row r="106" spans="3:10" x14ac:dyDescent="0.2">
      <c r="C106" s="721"/>
      <c r="D106" s="721"/>
      <c r="E106" s="721"/>
      <c r="F106" s="722"/>
      <c r="G106" s="723"/>
      <c r="H106" s="724"/>
      <c r="I106" s="724"/>
      <c r="J106" s="724"/>
    </row>
    <row r="107" spans="3:10" x14ac:dyDescent="0.2">
      <c r="C107" s="721"/>
      <c r="D107" s="721"/>
      <c r="E107" s="721"/>
      <c r="F107" s="722"/>
      <c r="G107" s="723"/>
      <c r="H107" s="724"/>
      <c r="I107" s="724"/>
      <c r="J107" s="724"/>
    </row>
    <row r="108" spans="3:10" x14ac:dyDescent="0.2">
      <c r="C108" s="721"/>
      <c r="D108" s="721"/>
      <c r="E108" s="721"/>
      <c r="F108" s="722"/>
      <c r="G108" s="723"/>
      <c r="H108" s="724"/>
      <c r="I108" s="724"/>
      <c r="J108" s="724"/>
    </row>
    <row r="109" spans="3:10" x14ac:dyDescent="0.2">
      <c r="C109" s="721"/>
      <c r="D109" s="721"/>
      <c r="E109" s="721"/>
      <c r="F109" s="722"/>
      <c r="G109" s="723"/>
      <c r="H109" s="724"/>
      <c r="I109" s="724"/>
      <c r="J109" s="724"/>
    </row>
    <row r="110" spans="3:10" x14ac:dyDescent="0.2">
      <c r="C110" s="721"/>
      <c r="D110" s="721"/>
      <c r="E110" s="721"/>
      <c r="F110" s="722"/>
      <c r="G110" s="723"/>
      <c r="H110" s="724"/>
      <c r="I110" s="724"/>
      <c r="J110" s="724"/>
    </row>
    <row r="111" spans="3:10" x14ac:dyDescent="0.2">
      <c r="C111" s="721"/>
      <c r="D111" s="721"/>
      <c r="E111" s="721"/>
      <c r="F111" s="722"/>
      <c r="G111" s="723"/>
      <c r="H111" s="724"/>
      <c r="I111" s="724"/>
      <c r="J111" s="724"/>
    </row>
    <row r="112" spans="3:10" x14ac:dyDescent="0.2">
      <c r="C112" s="721"/>
      <c r="D112" s="721"/>
      <c r="E112" s="721"/>
      <c r="F112" s="722"/>
      <c r="G112" s="723"/>
      <c r="H112" s="724"/>
      <c r="I112" s="724"/>
      <c r="J112" s="724"/>
    </row>
    <row r="113" spans="3:10" x14ac:dyDescent="0.2">
      <c r="C113" s="721"/>
      <c r="D113" s="721"/>
      <c r="E113" s="721"/>
      <c r="F113" s="722"/>
      <c r="G113" s="723"/>
      <c r="H113" s="724"/>
      <c r="I113" s="724"/>
      <c r="J113" s="724"/>
    </row>
    <row r="114" spans="3:10" x14ac:dyDescent="0.2">
      <c r="C114" s="721"/>
      <c r="D114" s="721"/>
      <c r="E114" s="721"/>
      <c r="F114" s="722"/>
      <c r="G114" s="723"/>
      <c r="H114" s="724"/>
      <c r="I114" s="724"/>
      <c r="J114" s="724"/>
    </row>
    <row r="115" spans="3:10" x14ac:dyDescent="0.2">
      <c r="C115" s="721"/>
      <c r="D115" s="721"/>
      <c r="E115" s="721"/>
      <c r="F115" s="722"/>
      <c r="G115" s="723"/>
      <c r="H115" s="724"/>
      <c r="I115" s="724"/>
      <c r="J115" s="724"/>
    </row>
    <row r="116" spans="3:10" x14ac:dyDescent="0.2">
      <c r="C116" s="721"/>
      <c r="D116" s="721"/>
      <c r="E116" s="721"/>
      <c r="F116" s="722"/>
      <c r="G116" s="723"/>
      <c r="H116" s="724"/>
      <c r="I116" s="724"/>
      <c r="J116" s="724"/>
    </row>
    <row r="117" spans="3:10" x14ac:dyDescent="0.2">
      <c r="C117" s="721"/>
      <c r="D117" s="721"/>
      <c r="E117" s="721"/>
      <c r="F117" s="722"/>
      <c r="G117" s="723"/>
      <c r="H117" s="724"/>
      <c r="I117" s="724"/>
      <c r="J117" s="724"/>
    </row>
    <row r="118" spans="3:10" x14ac:dyDescent="0.2">
      <c r="C118" s="721"/>
      <c r="D118" s="721"/>
      <c r="E118" s="721"/>
      <c r="F118" s="722"/>
      <c r="G118" s="723"/>
      <c r="H118" s="724"/>
      <c r="I118" s="724"/>
      <c r="J118" s="724"/>
    </row>
    <row r="119" spans="3:10" x14ac:dyDescent="0.2">
      <c r="C119" s="721"/>
      <c r="D119" s="721"/>
      <c r="E119" s="721"/>
      <c r="F119" s="722"/>
      <c r="G119" s="723"/>
      <c r="H119" s="724"/>
      <c r="I119" s="724"/>
      <c r="J119" s="724"/>
    </row>
    <row r="120" spans="3:10" x14ac:dyDescent="0.2">
      <c r="C120" s="721"/>
      <c r="D120" s="721"/>
      <c r="E120" s="721"/>
      <c r="F120" s="722"/>
      <c r="G120" s="723"/>
      <c r="H120" s="724"/>
      <c r="I120" s="724"/>
      <c r="J120" s="724"/>
    </row>
    <row r="121" spans="3:10" x14ac:dyDescent="0.2">
      <c r="C121" s="721"/>
      <c r="D121" s="721"/>
      <c r="E121" s="721"/>
      <c r="F121" s="722"/>
      <c r="G121" s="723"/>
      <c r="H121" s="724"/>
      <c r="I121" s="724"/>
      <c r="J121" s="724"/>
    </row>
    <row r="122" spans="3:10" x14ac:dyDescent="0.2">
      <c r="C122" s="721"/>
      <c r="D122" s="721"/>
      <c r="E122" s="721"/>
      <c r="F122" s="722"/>
      <c r="G122" s="723"/>
      <c r="H122" s="724"/>
      <c r="I122" s="724"/>
      <c r="J122" s="724"/>
    </row>
    <row r="123" spans="3:10" x14ac:dyDescent="0.2">
      <c r="C123" s="721"/>
      <c r="D123" s="721"/>
      <c r="E123" s="721"/>
      <c r="F123" s="722"/>
      <c r="G123" s="723"/>
      <c r="H123" s="724"/>
      <c r="I123" s="724"/>
      <c r="J123" s="724"/>
    </row>
    <row r="124" spans="3:10" x14ac:dyDescent="0.2">
      <c r="C124" s="721"/>
      <c r="D124" s="721"/>
      <c r="E124" s="721"/>
      <c r="F124" s="722"/>
      <c r="G124" s="723"/>
      <c r="H124" s="724"/>
      <c r="I124" s="724"/>
      <c r="J124" s="724"/>
    </row>
    <row r="125" spans="3:10" x14ac:dyDescent="0.2">
      <c r="C125" s="721"/>
      <c r="D125" s="721"/>
      <c r="E125" s="721"/>
      <c r="F125" s="722"/>
      <c r="G125" s="723"/>
      <c r="H125" s="724"/>
      <c r="I125" s="724"/>
      <c r="J125" s="724"/>
    </row>
    <row r="126" spans="3:10" x14ac:dyDescent="0.2">
      <c r="C126" s="721"/>
      <c r="D126" s="721"/>
      <c r="E126" s="721"/>
      <c r="F126" s="722"/>
      <c r="G126" s="723"/>
      <c r="H126" s="724"/>
      <c r="I126" s="724"/>
      <c r="J126" s="724"/>
    </row>
    <row r="127" spans="3:10" x14ac:dyDescent="0.2">
      <c r="C127" s="721"/>
      <c r="D127" s="721"/>
      <c r="E127" s="721"/>
      <c r="F127" s="722"/>
      <c r="G127" s="723"/>
      <c r="H127" s="724"/>
      <c r="I127" s="724"/>
      <c r="J127" s="724"/>
    </row>
    <row r="128" spans="3:10" x14ac:dyDescent="0.2">
      <c r="C128" s="721"/>
      <c r="D128" s="721"/>
      <c r="E128" s="721"/>
      <c r="F128" s="722"/>
      <c r="G128" s="723"/>
      <c r="H128" s="724"/>
      <c r="I128" s="724"/>
      <c r="J128" s="724"/>
    </row>
    <row r="129" spans="3:10" x14ac:dyDescent="0.2">
      <c r="C129" s="721"/>
      <c r="D129" s="721"/>
      <c r="E129" s="721"/>
      <c r="F129" s="722"/>
      <c r="G129" s="723"/>
      <c r="H129" s="724"/>
      <c r="I129" s="724"/>
      <c r="J129" s="724"/>
    </row>
    <row r="130" spans="3:10" x14ac:dyDescent="0.2">
      <c r="C130" s="721"/>
      <c r="D130" s="721"/>
      <c r="E130" s="721"/>
      <c r="F130" s="722"/>
      <c r="G130" s="723"/>
      <c r="H130" s="724"/>
      <c r="I130" s="724"/>
      <c r="J130" s="724"/>
    </row>
    <row r="131" spans="3:10" x14ac:dyDescent="0.2">
      <c r="C131" s="721"/>
      <c r="D131" s="721"/>
      <c r="E131" s="721"/>
      <c r="F131" s="722"/>
      <c r="G131" s="723"/>
      <c r="H131" s="724"/>
      <c r="I131" s="724"/>
      <c r="J131" s="724"/>
    </row>
    <row r="132" spans="3:10" x14ac:dyDescent="0.2">
      <c r="C132" s="721"/>
      <c r="D132" s="721"/>
      <c r="E132" s="721"/>
      <c r="F132" s="722"/>
      <c r="G132" s="723"/>
      <c r="H132" s="724"/>
      <c r="I132" s="724"/>
      <c r="J132" s="724"/>
    </row>
    <row r="133" spans="3:10" x14ac:dyDescent="0.2">
      <c r="C133" s="721"/>
      <c r="D133" s="721"/>
      <c r="E133" s="721"/>
      <c r="F133" s="722"/>
      <c r="G133" s="723"/>
      <c r="H133" s="724"/>
      <c r="I133" s="724"/>
      <c r="J133" s="724"/>
    </row>
    <row r="134" spans="3:10" x14ac:dyDescent="0.2">
      <c r="C134" s="721"/>
      <c r="D134" s="721"/>
      <c r="E134" s="721"/>
      <c r="F134" s="722"/>
      <c r="G134" s="723"/>
      <c r="H134" s="724"/>
      <c r="I134" s="724"/>
      <c r="J134" s="724"/>
    </row>
    <row r="135" spans="3:10" x14ac:dyDescent="0.2">
      <c r="C135" s="721"/>
      <c r="D135" s="721"/>
      <c r="E135" s="721"/>
      <c r="F135" s="722"/>
      <c r="G135" s="723"/>
      <c r="H135" s="724"/>
      <c r="I135" s="724"/>
      <c r="J135" s="724"/>
    </row>
    <row r="136" spans="3:10" x14ac:dyDescent="0.2">
      <c r="C136" s="721"/>
      <c r="D136" s="721"/>
      <c r="E136" s="721"/>
      <c r="F136" s="722"/>
      <c r="G136" s="723"/>
      <c r="H136" s="724"/>
      <c r="I136" s="724"/>
      <c r="J136" s="724"/>
    </row>
    <row r="137" spans="3:10" x14ac:dyDescent="0.2">
      <c r="C137" s="721"/>
      <c r="D137" s="721"/>
      <c r="E137" s="721"/>
      <c r="F137" s="722"/>
      <c r="G137" s="723"/>
      <c r="H137" s="724"/>
      <c r="I137" s="724"/>
      <c r="J137" s="724"/>
    </row>
    <row r="138" spans="3:10" x14ac:dyDescent="0.2">
      <c r="C138" s="721"/>
      <c r="D138" s="721"/>
      <c r="E138" s="721"/>
      <c r="F138" s="722"/>
      <c r="G138" s="723"/>
      <c r="H138" s="724"/>
      <c r="I138" s="724"/>
      <c r="J138" s="724"/>
    </row>
    <row r="139" spans="3:10" x14ac:dyDescent="0.2">
      <c r="C139" s="721"/>
      <c r="D139" s="721"/>
      <c r="E139" s="721"/>
      <c r="F139" s="722"/>
      <c r="G139" s="723"/>
      <c r="H139" s="724"/>
      <c r="I139" s="724"/>
      <c r="J139" s="724"/>
    </row>
    <row r="140" spans="3:10" x14ac:dyDescent="0.2">
      <c r="C140" s="721"/>
      <c r="D140" s="721"/>
      <c r="E140" s="721"/>
      <c r="F140" s="722"/>
      <c r="G140" s="723"/>
      <c r="H140" s="724"/>
      <c r="I140" s="724"/>
      <c r="J140" s="724"/>
    </row>
    <row r="141" spans="3:10" x14ac:dyDescent="0.2">
      <c r="C141" s="721"/>
      <c r="D141" s="721"/>
      <c r="E141" s="721"/>
      <c r="F141" s="722"/>
      <c r="G141" s="723"/>
      <c r="H141" s="724"/>
      <c r="I141" s="724"/>
      <c r="J141" s="724"/>
    </row>
    <row r="142" spans="3:10" x14ac:dyDescent="0.2">
      <c r="C142" s="721"/>
      <c r="D142" s="721"/>
      <c r="E142" s="721"/>
      <c r="F142" s="722"/>
      <c r="G142" s="723"/>
      <c r="H142" s="724"/>
      <c r="I142" s="724"/>
      <c r="J142" s="724"/>
    </row>
    <row r="143" spans="3:10" x14ac:dyDescent="0.2">
      <c r="C143" s="721"/>
      <c r="D143" s="721"/>
      <c r="E143" s="721"/>
      <c r="F143" s="722"/>
      <c r="G143" s="723"/>
      <c r="H143" s="724"/>
      <c r="I143" s="724"/>
      <c r="J143" s="724"/>
    </row>
    <row r="144" spans="3:10" x14ac:dyDescent="0.2">
      <c r="C144" s="721"/>
      <c r="D144" s="721"/>
      <c r="E144" s="721"/>
      <c r="F144" s="722"/>
      <c r="G144" s="723"/>
      <c r="H144" s="724"/>
      <c r="I144" s="724"/>
      <c r="J144" s="724"/>
    </row>
    <row r="145" spans="3:10" x14ac:dyDescent="0.2">
      <c r="C145" s="721"/>
      <c r="D145" s="721"/>
      <c r="E145" s="721"/>
      <c r="F145" s="722"/>
      <c r="G145" s="723"/>
      <c r="H145" s="724"/>
      <c r="I145" s="724"/>
      <c r="J145" s="724"/>
    </row>
    <row r="146" spans="3:10" x14ac:dyDescent="0.2">
      <c r="C146" s="721"/>
      <c r="D146" s="721"/>
      <c r="E146" s="721"/>
      <c r="F146" s="722"/>
      <c r="G146" s="723"/>
      <c r="H146" s="724"/>
      <c r="I146" s="724"/>
      <c r="J146" s="724"/>
    </row>
    <row r="147" spans="3:10" x14ac:dyDescent="0.2">
      <c r="C147" s="721"/>
      <c r="D147" s="721"/>
      <c r="E147" s="721"/>
      <c r="F147" s="722"/>
      <c r="G147" s="723"/>
      <c r="H147" s="724"/>
      <c r="I147" s="724"/>
      <c r="J147" s="724"/>
    </row>
    <row r="148" spans="3:10" x14ac:dyDescent="0.2">
      <c r="C148" s="721"/>
      <c r="D148" s="721"/>
      <c r="E148" s="721"/>
      <c r="F148" s="722"/>
      <c r="G148" s="723"/>
      <c r="H148" s="724"/>
      <c r="I148" s="724"/>
      <c r="J148" s="724"/>
    </row>
    <row r="149" spans="3:10" x14ac:dyDescent="0.2">
      <c r="C149" s="721"/>
      <c r="D149" s="721"/>
      <c r="E149" s="721"/>
      <c r="F149" s="722"/>
      <c r="G149" s="723"/>
      <c r="H149" s="724"/>
      <c r="I149" s="724"/>
      <c r="J149" s="724"/>
    </row>
    <row r="150" spans="3:10" x14ac:dyDescent="0.2">
      <c r="C150" s="721"/>
      <c r="D150" s="721"/>
      <c r="E150" s="721"/>
      <c r="F150" s="722"/>
      <c r="G150" s="723"/>
      <c r="H150" s="724"/>
      <c r="I150" s="724"/>
      <c r="J150" s="724"/>
    </row>
    <row r="151" spans="3:10" x14ac:dyDescent="0.2">
      <c r="C151" s="721"/>
      <c r="D151" s="721"/>
      <c r="E151" s="721"/>
      <c r="F151" s="722"/>
      <c r="G151" s="723"/>
      <c r="H151" s="724"/>
      <c r="I151" s="724"/>
      <c r="J151" s="724"/>
    </row>
    <row r="152" spans="3:10" x14ac:dyDescent="0.2">
      <c r="C152" s="721"/>
      <c r="D152" s="721"/>
      <c r="E152" s="721"/>
      <c r="F152" s="722"/>
      <c r="G152" s="723"/>
      <c r="H152" s="724"/>
      <c r="I152" s="724"/>
      <c r="J152" s="724"/>
    </row>
    <row r="153" spans="3:10" x14ac:dyDescent="0.2">
      <c r="C153" s="721"/>
      <c r="D153" s="721"/>
      <c r="E153" s="721"/>
      <c r="F153" s="722"/>
      <c r="G153" s="723"/>
      <c r="H153" s="724"/>
      <c r="I153" s="724"/>
      <c r="J153" s="724"/>
    </row>
    <row r="154" spans="3:10" x14ac:dyDescent="0.2">
      <c r="C154" s="721"/>
      <c r="D154" s="721"/>
      <c r="E154" s="721"/>
      <c r="F154" s="722"/>
      <c r="G154" s="723"/>
      <c r="H154" s="724"/>
      <c r="I154" s="724"/>
      <c r="J154" s="724"/>
    </row>
    <row r="155" spans="3:10" x14ac:dyDescent="0.2">
      <c r="C155" s="721"/>
      <c r="D155" s="721"/>
      <c r="E155" s="721"/>
      <c r="F155" s="722"/>
      <c r="G155" s="723"/>
      <c r="H155" s="724"/>
      <c r="I155" s="724"/>
      <c r="J155" s="724"/>
    </row>
    <row r="156" spans="3:10" x14ac:dyDescent="0.2">
      <c r="C156" s="721"/>
      <c r="D156" s="721"/>
      <c r="E156" s="721"/>
      <c r="F156" s="722"/>
      <c r="G156" s="723"/>
      <c r="H156" s="724"/>
      <c r="I156" s="724"/>
      <c r="J156" s="724"/>
    </row>
    <row r="157" spans="3:10" x14ac:dyDescent="0.2">
      <c r="C157" s="721"/>
      <c r="D157" s="721"/>
      <c r="E157" s="721"/>
      <c r="F157" s="722"/>
      <c r="G157" s="723"/>
      <c r="H157" s="724"/>
      <c r="I157" s="724"/>
      <c r="J157" s="724"/>
    </row>
    <row r="158" spans="3:10" x14ac:dyDescent="0.2">
      <c r="C158" s="721"/>
      <c r="D158" s="721"/>
      <c r="E158" s="721"/>
      <c r="F158" s="722"/>
      <c r="G158" s="723"/>
      <c r="H158" s="724"/>
      <c r="I158" s="724"/>
      <c r="J158" s="724"/>
    </row>
    <row r="159" spans="3:10" x14ac:dyDescent="0.2">
      <c r="C159" s="721"/>
      <c r="D159" s="721"/>
      <c r="E159" s="721"/>
      <c r="F159" s="722"/>
      <c r="G159" s="723"/>
      <c r="H159" s="724"/>
      <c r="I159" s="724"/>
      <c r="J159" s="724"/>
    </row>
    <row r="160" spans="3:10" x14ac:dyDescent="0.2">
      <c r="C160" s="721"/>
      <c r="D160" s="721"/>
      <c r="E160" s="721"/>
      <c r="F160" s="722"/>
      <c r="G160" s="723"/>
      <c r="H160" s="724"/>
      <c r="I160" s="724"/>
      <c r="J160" s="724"/>
    </row>
    <row r="161" spans="3:10" x14ac:dyDescent="0.2">
      <c r="C161" s="721"/>
      <c r="D161" s="721"/>
      <c r="E161" s="721"/>
      <c r="F161" s="722"/>
      <c r="G161" s="723"/>
      <c r="H161" s="724"/>
      <c r="I161" s="724"/>
      <c r="J161" s="724"/>
    </row>
    <row r="162" spans="3:10" x14ac:dyDescent="0.2">
      <c r="C162" s="721"/>
      <c r="D162" s="721"/>
      <c r="E162" s="721"/>
      <c r="F162" s="722"/>
      <c r="G162" s="723"/>
      <c r="H162" s="724"/>
      <c r="I162" s="724"/>
      <c r="J162" s="724"/>
    </row>
    <row r="163" spans="3:10" x14ac:dyDescent="0.2">
      <c r="C163" s="721"/>
      <c r="D163" s="721"/>
      <c r="E163" s="721"/>
      <c r="F163" s="722"/>
      <c r="G163" s="723"/>
      <c r="H163" s="724"/>
      <c r="I163" s="724"/>
      <c r="J163" s="724"/>
    </row>
    <row r="164" spans="3:10" x14ac:dyDescent="0.2">
      <c r="C164" s="721"/>
      <c r="D164" s="721"/>
      <c r="E164" s="721"/>
      <c r="F164" s="722"/>
      <c r="G164" s="723"/>
      <c r="H164" s="724"/>
      <c r="I164" s="724"/>
      <c r="J164" s="724"/>
    </row>
    <row r="165" spans="3:10" x14ac:dyDescent="0.2">
      <c r="C165" s="721"/>
      <c r="D165" s="721"/>
      <c r="E165" s="721"/>
      <c r="F165" s="722"/>
      <c r="G165" s="723"/>
      <c r="H165" s="724"/>
      <c r="I165" s="724"/>
      <c r="J165" s="724"/>
    </row>
    <row r="166" spans="3:10" x14ac:dyDescent="0.2">
      <c r="C166" s="721"/>
      <c r="D166" s="721"/>
      <c r="E166" s="721"/>
      <c r="F166" s="722"/>
      <c r="G166" s="723"/>
      <c r="H166" s="724"/>
      <c r="I166" s="724"/>
      <c r="J166" s="724"/>
    </row>
    <row r="167" spans="3:10" x14ac:dyDescent="0.2">
      <c r="C167" s="721"/>
      <c r="D167" s="721"/>
      <c r="E167" s="721"/>
      <c r="F167" s="722"/>
      <c r="G167" s="723"/>
      <c r="H167" s="724"/>
      <c r="I167" s="724"/>
      <c r="J167" s="724"/>
    </row>
    <row r="168" spans="3:10" x14ac:dyDescent="0.2">
      <c r="C168" s="721"/>
      <c r="D168" s="721"/>
      <c r="E168" s="721"/>
      <c r="F168" s="722"/>
      <c r="G168" s="723"/>
      <c r="H168" s="724"/>
      <c r="I168" s="724"/>
      <c r="J168" s="724"/>
    </row>
    <row r="169" spans="3:10" x14ac:dyDescent="0.2">
      <c r="C169" s="721"/>
      <c r="D169" s="721"/>
      <c r="E169" s="721"/>
      <c r="F169" s="722"/>
      <c r="G169" s="723"/>
      <c r="H169" s="724"/>
      <c r="I169" s="724"/>
      <c r="J169" s="724"/>
    </row>
    <row r="170" spans="3:10" x14ac:dyDescent="0.2">
      <c r="C170" s="721"/>
      <c r="D170" s="721"/>
      <c r="E170" s="721"/>
      <c r="F170" s="722"/>
      <c r="G170" s="723"/>
      <c r="H170" s="724"/>
      <c r="I170" s="724"/>
      <c r="J170" s="724"/>
    </row>
    <row r="171" spans="3:10" x14ac:dyDescent="0.2">
      <c r="C171" s="721"/>
      <c r="D171" s="721"/>
      <c r="E171" s="721"/>
      <c r="F171" s="722"/>
      <c r="G171" s="723"/>
      <c r="H171" s="724"/>
      <c r="I171" s="724"/>
      <c r="J171" s="724"/>
    </row>
    <row r="172" spans="3:10" x14ac:dyDescent="0.2">
      <c r="C172" s="721"/>
      <c r="D172" s="721"/>
      <c r="E172" s="721"/>
      <c r="F172" s="722"/>
      <c r="G172" s="723"/>
      <c r="H172" s="724"/>
      <c r="I172" s="724"/>
      <c r="J172" s="724"/>
    </row>
    <row r="173" spans="3:10" x14ac:dyDescent="0.2">
      <c r="C173" s="721"/>
      <c r="D173" s="721"/>
      <c r="E173" s="721"/>
      <c r="F173" s="722"/>
      <c r="G173" s="723"/>
      <c r="H173" s="724"/>
      <c r="I173" s="724"/>
      <c r="J173" s="724"/>
    </row>
    <row r="174" spans="3:10" x14ac:dyDescent="0.2">
      <c r="C174" s="721"/>
      <c r="D174" s="721"/>
      <c r="E174" s="721"/>
      <c r="F174" s="722"/>
      <c r="G174" s="723"/>
      <c r="H174" s="724"/>
      <c r="I174" s="724"/>
      <c r="J174" s="724"/>
    </row>
    <row r="175" spans="3:10" x14ac:dyDescent="0.2">
      <c r="C175" s="721"/>
      <c r="D175" s="721"/>
      <c r="E175" s="721"/>
      <c r="F175" s="722"/>
      <c r="G175" s="723"/>
      <c r="H175" s="724"/>
      <c r="I175" s="724"/>
      <c r="J175" s="724"/>
    </row>
    <row r="176" spans="3:10" x14ac:dyDescent="0.2">
      <c r="C176" s="721"/>
      <c r="D176" s="721"/>
      <c r="E176" s="721"/>
      <c r="F176" s="722"/>
      <c r="G176" s="723"/>
      <c r="H176" s="724"/>
      <c r="I176" s="724"/>
      <c r="J176" s="724"/>
    </row>
    <row r="177" spans="3:10" x14ac:dyDescent="0.2">
      <c r="C177" s="721"/>
      <c r="D177" s="721"/>
      <c r="E177" s="721"/>
      <c r="F177" s="722"/>
      <c r="G177" s="723"/>
      <c r="H177" s="724"/>
      <c r="I177" s="724"/>
      <c r="J177" s="724"/>
    </row>
    <row r="178" spans="3:10" x14ac:dyDescent="0.2">
      <c r="C178" s="721"/>
      <c r="D178" s="721"/>
      <c r="E178" s="721"/>
      <c r="F178" s="722"/>
      <c r="G178" s="723"/>
      <c r="H178" s="724"/>
      <c r="I178" s="724"/>
      <c r="J178" s="724"/>
    </row>
    <row r="179" spans="3:10" x14ac:dyDescent="0.2">
      <c r="C179" s="721"/>
      <c r="D179" s="721"/>
      <c r="E179" s="721"/>
      <c r="F179" s="722"/>
      <c r="G179" s="723"/>
      <c r="H179" s="724"/>
      <c r="I179" s="724"/>
      <c r="J179" s="724"/>
    </row>
    <row r="180" spans="3:10" x14ac:dyDescent="0.2">
      <c r="C180" s="721"/>
      <c r="D180" s="721"/>
      <c r="E180" s="721"/>
      <c r="F180" s="722"/>
      <c r="G180" s="723"/>
      <c r="H180" s="724"/>
      <c r="I180" s="724"/>
      <c r="J180" s="724"/>
    </row>
    <row r="181" spans="3:10" x14ac:dyDescent="0.2">
      <c r="C181" s="721"/>
      <c r="D181" s="721"/>
      <c r="E181" s="721"/>
      <c r="F181" s="722"/>
      <c r="G181" s="723"/>
      <c r="H181" s="724"/>
      <c r="I181" s="724"/>
      <c r="J181" s="724"/>
    </row>
    <row r="182" spans="3:10" x14ac:dyDescent="0.2">
      <c r="C182" s="721"/>
      <c r="D182" s="721"/>
      <c r="E182" s="721"/>
      <c r="F182" s="722"/>
      <c r="G182" s="723"/>
      <c r="H182" s="724"/>
      <c r="I182" s="724"/>
      <c r="J182" s="724"/>
    </row>
    <row r="183" spans="3:10" x14ac:dyDescent="0.2">
      <c r="C183" s="721"/>
      <c r="D183" s="721"/>
      <c r="E183" s="721"/>
      <c r="F183" s="722"/>
      <c r="G183" s="723"/>
      <c r="H183" s="724"/>
      <c r="I183" s="724"/>
      <c r="J183" s="724"/>
    </row>
    <row r="184" spans="3:10" x14ac:dyDescent="0.2">
      <c r="C184" s="721"/>
      <c r="D184" s="721"/>
      <c r="E184" s="721"/>
      <c r="F184" s="722"/>
      <c r="G184" s="723"/>
      <c r="H184" s="724"/>
      <c r="I184" s="724"/>
      <c r="J184" s="724"/>
    </row>
    <row r="185" spans="3:10" x14ac:dyDescent="0.2">
      <c r="C185" s="721"/>
      <c r="D185" s="721"/>
      <c r="E185" s="721"/>
      <c r="F185" s="722"/>
      <c r="G185" s="723"/>
      <c r="H185" s="724"/>
      <c r="I185" s="724"/>
      <c r="J185" s="724"/>
    </row>
    <row r="186" spans="3:10" x14ac:dyDescent="0.2">
      <c r="C186" s="721"/>
      <c r="D186" s="721"/>
      <c r="E186" s="721"/>
      <c r="F186" s="722"/>
      <c r="G186" s="723"/>
      <c r="H186" s="724"/>
      <c r="I186" s="724"/>
      <c r="J186" s="724"/>
    </row>
    <row r="187" spans="3:10" x14ac:dyDescent="0.2">
      <c r="C187" s="721"/>
      <c r="D187" s="721"/>
      <c r="E187" s="721"/>
      <c r="F187" s="722"/>
      <c r="G187" s="723"/>
      <c r="H187" s="724"/>
      <c r="I187" s="724"/>
      <c r="J187" s="724"/>
    </row>
    <row r="188" spans="3:10" x14ac:dyDescent="0.2">
      <c r="C188" s="721"/>
      <c r="D188" s="721"/>
      <c r="E188" s="721"/>
      <c r="F188" s="722"/>
      <c r="G188" s="723"/>
      <c r="H188" s="724"/>
      <c r="I188" s="724"/>
      <c r="J188" s="724"/>
    </row>
    <row r="189" spans="3:10" x14ac:dyDescent="0.2">
      <c r="C189" s="721"/>
      <c r="D189" s="721"/>
      <c r="E189" s="721"/>
      <c r="F189" s="722"/>
      <c r="G189" s="723"/>
      <c r="H189" s="724"/>
      <c r="I189" s="724"/>
      <c r="J189" s="724"/>
    </row>
    <row r="190" spans="3:10" x14ac:dyDescent="0.2">
      <c r="C190" s="721"/>
      <c r="D190" s="721"/>
      <c r="E190" s="721"/>
      <c r="F190" s="722"/>
      <c r="G190" s="723"/>
      <c r="H190" s="724"/>
      <c r="I190" s="724"/>
      <c r="J190" s="724"/>
    </row>
    <row r="191" spans="3:10" x14ac:dyDescent="0.2">
      <c r="C191" s="721"/>
      <c r="D191" s="721"/>
      <c r="E191" s="721"/>
      <c r="F191" s="722"/>
      <c r="G191" s="723"/>
      <c r="H191" s="724"/>
      <c r="I191" s="724"/>
      <c r="J191" s="724"/>
    </row>
    <row r="192" spans="3:10" x14ac:dyDescent="0.2">
      <c r="C192" s="721"/>
      <c r="D192" s="721"/>
      <c r="E192" s="721"/>
      <c r="F192" s="722"/>
      <c r="G192" s="723"/>
      <c r="H192" s="724"/>
      <c r="I192" s="724"/>
      <c r="J192" s="724"/>
    </row>
    <row r="193" spans="3:10" x14ac:dyDescent="0.2">
      <c r="C193" s="721"/>
      <c r="D193" s="721"/>
      <c r="E193" s="721"/>
      <c r="F193" s="722"/>
      <c r="G193" s="723"/>
      <c r="H193" s="724"/>
      <c r="I193" s="724"/>
      <c r="J193" s="724"/>
    </row>
    <row r="194" spans="3:10" x14ac:dyDescent="0.2">
      <c r="C194" s="721"/>
      <c r="D194" s="721"/>
      <c r="E194" s="721"/>
      <c r="F194" s="722"/>
      <c r="G194" s="723"/>
      <c r="H194" s="724"/>
      <c r="I194" s="724"/>
      <c r="J194" s="724"/>
    </row>
    <row r="195" spans="3:10" x14ac:dyDescent="0.2">
      <c r="C195" s="721"/>
      <c r="D195" s="721"/>
      <c r="E195" s="721"/>
      <c r="F195" s="722"/>
      <c r="G195" s="723"/>
      <c r="H195" s="724"/>
      <c r="I195" s="724"/>
      <c r="J195" s="724"/>
    </row>
    <row r="196" spans="3:10" x14ac:dyDescent="0.2">
      <c r="C196" s="721"/>
      <c r="D196" s="721"/>
      <c r="E196" s="721"/>
      <c r="F196" s="722"/>
      <c r="G196" s="723"/>
      <c r="H196" s="724"/>
      <c r="I196" s="724"/>
      <c r="J196" s="724"/>
    </row>
    <row r="197" spans="3:10" x14ac:dyDescent="0.2">
      <c r="C197" s="721"/>
      <c r="D197" s="721"/>
      <c r="E197" s="721"/>
      <c r="F197" s="722"/>
      <c r="G197" s="723"/>
      <c r="H197" s="724"/>
      <c r="I197" s="724"/>
      <c r="J197" s="724"/>
    </row>
    <row r="198" spans="3:10" x14ac:dyDescent="0.2">
      <c r="C198" s="721"/>
      <c r="D198" s="721"/>
      <c r="E198" s="721"/>
      <c r="F198" s="722"/>
      <c r="G198" s="723"/>
      <c r="H198" s="724"/>
      <c r="I198" s="724"/>
      <c r="J198" s="724"/>
    </row>
    <row r="199" spans="3:10" x14ac:dyDescent="0.2">
      <c r="C199" s="721"/>
      <c r="D199" s="721"/>
      <c r="E199" s="721"/>
      <c r="F199" s="722"/>
      <c r="G199" s="723"/>
      <c r="H199" s="724"/>
      <c r="I199" s="724"/>
      <c r="J199" s="724"/>
    </row>
    <row r="200" spans="3:10" x14ac:dyDescent="0.2">
      <c r="C200" s="721"/>
      <c r="D200" s="721"/>
      <c r="E200" s="721"/>
      <c r="F200" s="722"/>
      <c r="G200" s="723"/>
      <c r="H200" s="724"/>
      <c r="I200" s="724"/>
      <c r="J200" s="724"/>
    </row>
    <row r="201" spans="3:10" x14ac:dyDescent="0.2">
      <c r="C201" s="721"/>
      <c r="D201" s="721"/>
      <c r="E201" s="721"/>
      <c r="F201" s="722"/>
      <c r="G201" s="723"/>
      <c r="H201" s="724"/>
      <c r="I201" s="724"/>
      <c r="J201" s="724"/>
    </row>
    <row r="202" spans="3:10" x14ac:dyDescent="0.2">
      <c r="C202" s="721"/>
      <c r="D202" s="721"/>
      <c r="E202" s="721"/>
      <c r="F202" s="722"/>
      <c r="G202" s="723"/>
      <c r="H202" s="724"/>
      <c r="I202" s="724"/>
      <c r="J202" s="724"/>
    </row>
  </sheetData>
  <mergeCells count="15">
    <mergeCell ref="I8:K8"/>
    <mergeCell ref="I9:K9"/>
    <mergeCell ref="I10:K10"/>
    <mergeCell ref="I11:K11"/>
    <mergeCell ref="D1:H1"/>
    <mergeCell ref="G3:H3"/>
    <mergeCell ref="I3:I5"/>
    <mergeCell ref="Y3:Y5"/>
    <mergeCell ref="Z3:Z5"/>
    <mergeCell ref="AA3:AA5"/>
    <mergeCell ref="N3:S3"/>
    <mergeCell ref="U3:U5"/>
    <mergeCell ref="V3:V5"/>
    <mergeCell ref="W3:W5"/>
    <mergeCell ref="X3:X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&amp;Rกลุ่มงานยุทธศาสตร์และแผนงานโครงการ2565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XDF205"/>
  <sheetViews>
    <sheetView topLeftCell="A10" workbookViewId="0">
      <selection activeCell="G6" sqref="G6"/>
    </sheetView>
  </sheetViews>
  <sheetFormatPr defaultRowHeight="15.75" x14ac:dyDescent="0.25"/>
  <cols>
    <col min="1" max="1" width="6" style="1523" customWidth="1"/>
    <col min="2" max="2" width="9.28515625" style="252" bestFit="1" customWidth="1"/>
    <col min="3" max="3" width="11" style="252" customWidth="1"/>
    <col min="4" max="4" width="7.85546875" style="252" customWidth="1"/>
    <col min="5" max="5" width="11.7109375" style="252" customWidth="1"/>
    <col min="6" max="6" width="9.140625" style="252"/>
    <col min="7" max="8" width="9.42578125" style="252" bestFit="1" customWidth="1"/>
    <col min="9" max="9" width="17.42578125" style="252" customWidth="1"/>
    <col min="10" max="11" width="9.140625" style="252"/>
    <col min="12" max="19" width="9.28515625" style="252" bestFit="1" customWidth="1"/>
    <col min="20" max="20" width="9.5703125" style="503" bestFit="1" customWidth="1"/>
    <col min="21" max="23" width="9.140625" style="252"/>
    <col min="24" max="24" width="9.42578125" style="252" bestFit="1" customWidth="1"/>
    <col min="25" max="16384" width="9.140625" style="252"/>
  </cols>
  <sheetData>
    <row r="1" spans="1:16334" x14ac:dyDescent="0.25">
      <c r="B1" s="501"/>
      <c r="C1" s="501"/>
      <c r="D1" s="501"/>
      <c r="E1" s="501"/>
      <c r="F1" s="501"/>
      <c r="G1" s="501" t="s">
        <v>178</v>
      </c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2"/>
      <c r="U1" s="501"/>
      <c r="V1" s="501"/>
      <c r="W1" s="501"/>
      <c r="X1" s="501"/>
    </row>
    <row r="2" spans="1:16334" x14ac:dyDescent="0.25">
      <c r="B2" s="504"/>
      <c r="I2" s="563">
        <f>SUM(I6:I27)</f>
        <v>634000</v>
      </c>
      <c r="L2" s="487">
        <f>COUNTIF(L6:L39,"/")</f>
        <v>0</v>
      </c>
      <c r="M2" s="487">
        <f>COUNTIF(M6:M39,"/")</f>
        <v>2</v>
      </c>
      <c r="N2" s="487">
        <f>COUNTIF(N6:N39,"/")</f>
        <v>2</v>
      </c>
      <c r="O2" s="487">
        <f>COUNTIF(O6:O39,"/")</f>
        <v>0</v>
      </c>
      <c r="P2" s="487">
        <f>COUNTIF(P6:P39,"/")</f>
        <v>1</v>
      </c>
      <c r="Q2" s="487">
        <f>COUNTIF(Q6:Q15,"/")</f>
        <v>3</v>
      </c>
      <c r="R2" s="487">
        <f>COUNTIF(R6:R39,"/")</f>
        <v>1</v>
      </c>
      <c r="S2" s="487">
        <f>COUNTIF(S6:S39,"/")</f>
        <v>1</v>
      </c>
    </row>
    <row r="3" spans="1:16334" s="210" customFormat="1" ht="31.5" customHeight="1" x14ac:dyDescent="0.2">
      <c r="A3" s="3021" t="s">
        <v>19</v>
      </c>
      <c r="B3" s="223" t="s">
        <v>179</v>
      </c>
      <c r="C3" s="205" t="s">
        <v>13</v>
      </c>
      <c r="D3" s="205" t="s">
        <v>0</v>
      </c>
      <c r="E3" s="205" t="s">
        <v>12</v>
      </c>
      <c r="F3" s="205" t="s">
        <v>48</v>
      </c>
      <c r="G3" s="532" t="s">
        <v>21</v>
      </c>
      <c r="H3" s="533"/>
      <c r="I3" s="534" t="s">
        <v>134</v>
      </c>
      <c r="J3" s="205" t="s">
        <v>15</v>
      </c>
      <c r="K3" s="206" t="s">
        <v>22</v>
      </c>
      <c r="L3" s="357" t="s">
        <v>23</v>
      </c>
      <c r="M3" s="225"/>
      <c r="N3" s="225"/>
      <c r="O3" s="537"/>
      <c r="P3" s="224" t="s">
        <v>7</v>
      </c>
      <c r="Q3" s="225"/>
      <c r="R3" s="225"/>
      <c r="S3" s="226"/>
      <c r="T3" s="538" t="s">
        <v>128</v>
      </c>
      <c r="U3" s="531" t="s">
        <v>119</v>
      </c>
      <c r="V3" s="531" t="s">
        <v>120</v>
      </c>
      <c r="W3" s="539" t="s">
        <v>125</v>
      </c>
      <c r="X3" s="539" t="s">
        <v>129</v>
      </c>
      <c r="Y3" s="540" t="s">
        <v>144</v>
      </c>
      <c r="Z3" s="543" t="s">
        <v>145</v>
      </c>
      <c r="AA3" s="543" t="s">
        <v>150</v>
      </c>
    </row>
    <row r="4" spans="1:16334" s="210" customFormat="1" ht="24.75" customHeight="1" x14ac:dyDescent="0.2">
      <c r="A4" s="3022"/>
      <c r="B4" s="486" t="s">
        <v>78</v>
      </c>
      <c r="C4" s="207"/>
      <c r="D4" s="207"/>
      <c r="E4" s="207"/>
      <c r="F4" s="207"/>
      <c r="G4" s="227"/>
      <c r="H4" s="227"/>
      <c r="I4" s="535"/>
      <c r="J4" s="207"/>
      <c r="K4" s="207"/>
      <c r="L4" s="505" t="s">
        <v>116</v>
      </c>
      <c r="M4" s="505" t="s">
        <v>46</v>
      </c>
      <c r="N4" s="505" t="s">
        <v>77</v>
      </c>
      <c r="O4" s="505" t="s">
        <v>45</v>
      </c>
      <c r="P4" s="505" t="s">
        <v>24</v>
      </c>
      <c r="Q4" s="505" t="s">
        <v>25</v>
      </c>
      <c r="R4" s="505" t="s">
        <v>26</v>
      </c>
      <c r="S4" s="506" t="s">
        <v>27</v>
      </c>
      <c r="T4" s="538"/>
      <c r="U4" s="531"/>
      <c r="V4" s="531"/>
      <c r="W4" s="539"/>
      <c r="X4" s="539"/>
      <c r="Y4" s="541"/>
      <c r="Z4" s="544"/>
      <c r="AA4" s="544"/>
    </row>
    <row r="5" spans="1:16334" s="210" customFormat="1" ht="52.5" customHeight="1" x14ac:dyDescent="0.2">
      <c r="A5" s="3023"/>
      <c r="B5" s="230"/>
      <c r="C5" s="208"/>
      <c r="D5" s="208"/>
      <c r="E5" s="208"/>
      <c r="F5" s="208"/>
      <c r="G5" s="231" t="s">
        <v>130</v>
      </c>
      <c r="H5" s="231" t="s">
        <v>131</v>
      </c>
      <c r="I5" s="536"/>
      <c r="J5" s="208"/>
      <c r="K5" s="208"/>
      <c r="L5" s="507" t="s">
        <v>182</v>
      </c>
      <c r="M5" s="507" t="s">
        <v>9</v>
      </c>
      <c r="N5" s="507" t="s">
        <v>180</v>
      </c>
      <c r="O5" s="507" t="s">
        <v>181</v>
      </c>
      <c r="P5" s="507" t="s">
        <v>8</v>
      </c>
      <c r="Q5" s="507" t="s">
        <v>9</v>
      </c>
      <c r="R5" s="507" t="s">
        <v>10</v>
      </c>
      <c r="S5" s="508" t="s">
        <v>11</v>
      </c>
      <c r="T5" s="538"/>
      <c r="U5" s="531"/>
      <c r="V5" s="531"/>
      <c r="W5" s="539"/>
      <c r="X5" s="539"/>
      <c r="Y5" s="542"/>
      <c r="Z5" s="545"/>
      <c r="AA5" s="545"/>
    </row>
    <row r="6" spans="1:16334" ht="130.5" customHeight="1" x14ac:dyDescent="0.25">
      <c r="A6" s="1524">
        <v>5</v>
      </c>
      <c r="B6" s="485">
        <v>1</v>
      </c>
      <c r="C6" s="269" t="s">
        <v>126</v>
      </c>
      <c r="D6" s="209" t="s">
        <v>87</v>
      </c>
      <c r="E6" s="209" t="s">
        <v>110</v>
      </c>
      <c r="F6" s="209" t="s">
        <v>127</v>
      </c>
      <c r="G6" s="492">
        <v>44287</v>
      </c>
      <c r="H6" s="356">
        <v>44439</v>
      </c>
      <c r="I6" s="509">
        <v>12000</v>
      </c>
      <c r="J6" s="209" t="s">
        <v>17</v>
      </c>
      <c r="K6" s="209" t="s">
        <v>83</v>
      </c>
      <c r="L6" s="510"/>
      <c r="M6" s="511" t="s">
        <v>49</v>
      </c>
      <c r="N6" s="512"/>
      <c r="O6" s="513"/>
      <c r="Q6" s="514" t="s">
        <v>49</v>
      </c>
      <c r="R6" s="512"/>
      <c r="S6" s="424"/>
      <c r="T6" s="424">
        <v>44358</v>
      </c>
      <c r="U6" s="485"/>
      <c r="V6" s="424"/>
      <c r="W6" s="515"/>
      <c r="X6" s="515"/>
      <c r="Y6" s="516"/>
      <c r="Z6" s="515"/>
      <c r="AA6" s="515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  <c r="IU6" s="210"/>
      <c r="IV6" s="210"/>
      <c r="IW6" s="210"/>
      <c r="IX6" s="210"/>
      <c r="IY6" s="210"/>
      <c r="IZ6" s="210"/>
      <c r="JA6" s="210"/>
      <c r="JB6" s="210"/>
      <c r="JC6" s="210"/>
      <c r="JD6" s="210"/>
      <c r="JE6" s="210"/>
      <c r="JF6" s="210"/>
      <c r="JG6" s="210"/>
      <c r="JH6" s="210"/>
      <c r="JI6" s="210"/>
      <c r="JJ6" s="210"/>
      <c r="JK6" s="210"/>
      <c r="JL6" s="210"/>
      <c r="JM6" s="210"/>
      <c r="JN6" s="210"/>
      <c r="JO6" s="210"/>
      <c r="JP6" s="210"/>
      <c r="JQ6" s="210"/>
      <c r="JR6" s="210"/>
      <c r="JS6" s="210"/>
      <c r="JT6" s="210"/>
      <c r="JU6" s="210"/>
      <c r="JV6" s="210"/>
      <c r="JW6" s="210"/>
      <c r="JX6" s="210"/>
      <c r="JY6" s="210"/>
      <c r="JZ6" s="210"/>
      <c r="KA6" s="210"/>
      <c r="KB6" s="210"/>
      <c r="KC6" s="210"/>
      <c r="KD6" s="210"/>
      <c r="KE6" s="210"/>
      <c r="KF6" s="210"/>
      <c r="KG6" s="210"/>
      <c r="KH6" s="210"/>
      <c r="KI6" s="210"/>
      <c r="KJ6" s="210"/>
      <c r="KK6" s="210"/>
      <c r="KL6" s="210"/>
      <c r="KM6" s="210"/>
      <c r="KN6" s="210"/>
      <c r="KO6" s="210"/>
      <c r="KP6" s="210"/>
      <c r="KQ6" s="210"/>
      <c r="KR6" s="210"/>
      <c r="KS6" s="210"/>
      <c r="KT6" s="210"/>
      <c r="KU6" s="210"/>
      <c r="KV6" s="210"/>
      <c r="KW6" s="210"/>
      <c r="KX6" s="210"/>
      <c r="KY6" s="210"/>
      <c r="KZ6" s="210"/>
      <c r="LA6" s="210"/>
      <c r="LB6" s="210"/>
      <c r="LC6" s="210"/>
      <c r="LD6" s="210"/>
      <c r="LE6" s="210"/>
      <c r="LF6" s="210"/>
      <c r="LG6" s="210"/>
      <c r="LH6" s="210"/>
      <c r="LI6" s="210"/>
      <c r="LJ6" s="210"/>
      <c r="LK6" s="210"/>
      <c r="LL6" s="210"/>
      <c r="LM6" s="210"/>
      <c r="LN6" s="210"/>
      <c r="LO6" s="210"/>
      <c r="LP6" s="210"/>
      <c r="LQ6" s="210"/>
      <c r="LR6" s="210"/>
      <c r="LS6" s="210"/>
      <c r="LT6" s="210"/>
      <c r="LU6" s="210"/>
      <c r="LV6" s="210"/>
      <c r="LW6" s="210"/>
      <c r="LX6" s="210"/>
      <c r="LY6" s="210"/>
      <c r="LZ6" s="210"/>
      <c r="MA6" s="210"/>
      <c r="MB6" s="210"/>
      <c r="MC6" s="210"/>
      <c r="MD6" s="210"/>
      <c r="ME6" s="210"/>
      <c r="MF6" s="210"/>
      <c r="MG6" s="210"/>
      <c r="MH6" s="210"/>
      <c r="MI6" s="210"/>
      <c r="MJ6" s="210"/>
      <c r="MK6" s="210"/>
      <c r="ML6" s="210"/>
      <c r="MM6" s="210"/>
      <c r="MN6" s="210"/>
      <c r="MO6" s="210"/>
      <c r="MP6" s="210"/>
      <c r="MQ6" s="210"/>
      <c r="MR6" s="210"/>
      <c r="MS6" s="210"/>
      <c r="MT6" s="210"/>
      <c r="MU6" s="210"/>
      <c r="MV6" s="210"/>
      <c r="MW6" s="210"/>
      <c r="MX6" s="210"/>
      <c r="MY6" s="210"/>
      <c r="MZ6" s="210"/>
      <c r="NA6" s="210"/>
      <c r="NB6" s="210"/>
      <c r="NC6" s="210"/>
      <c r="ND6" s="210"/>
      <c r="NE6" s="210"/>
      <c r="NF6" s="210"/>
      <c r="NG6" s="210"/>
      <c r="NH6" s="210"/>
      <c r="NI6" s="210"/>
      <c r="NJ6" s="210"/>
      <c r="NK6" s="210"/>
      <c r="NL6" s="210"/>
      <c r="NM6" s="210"/>
      <c r="NN6" s="210"/>
      <c r="NO6" s="210"/>
      <c r="NP6" s="210"/>
      <c r="NQ6" s="210"/>
      <c r="NR6" s="210"/>
      <c r="NS6" s="210"/>
      <c r="NT6" s="210"/>
      <c r="NU6" s="210"/>
      <c r="NV6" s="210"/>
      <c r="NW6" s="210"/>
      <c r="NX6" s="210"/>
      <c r="NY6" s="210"/>
      <c r="NZ6" s="210"/>
      <c r="OA6" s="210"/>
      <c r="OB6" s="210"/>
      <c r="OC6" s="210"/>
      <c r="OD6" s="210"/>
      <c r="OE6" s="210"/>
      <c r="OF6" s="210"/>
      <c r="OG6" s="210"/>
      <c r="OH6" s="210"/>
      <c r="OI6" s="210"/>
      <c r="OJ6" s="210"/>
      <c r="OK6" s="210"/>
      <c r="OL6" s="210"/>
      <c r="OM6" s="210"/>
      <c r="ON6" s="210"/>
      <c r="OO6" s="210"/>
      <c r="OP6" s="210"/>
      <c r="OQ6" s="210"/>
      <c r="OR6" s="210"/>
      <c r="OS6" s="210"/>
      <c r="OT6" s="210"/>
      <c r="OU6" s="210"/>
      <c r="OV6" s="210"/>
      <c r="OW6" s="210"/>
      <c r="OX6" s="210"/>
      <c r="OY6" s="210"/>
      <c r="OZ6" s="210"/>
      <c r="PA6" s="210"/>
      <c r="PB6" s="210"/>
      <c r="PC6" s="210"/>
      <c r="PD6" s="210"/>
      <c r="PE6" s="210"/>
      <c r="PF6" s="210"/>
      <c r="PG6" s="210"/>
      <c r="PH6" s="210"/>
      <c r="PI6" s="210"/>
      <c r="PJ6" s="210"/>
      <c r="PK6" s="210"/>
      <c r="PL6" s="210"/>
      <c r="PM6" s="210"/>
      <c r="PN6" s="210"/>
      <c r="PO6" s="210"/>
      <c r="PP6" s="210"/>
      <c r="PQ6" s="210"/>
      <c r="PR6" s="210"/>
      <c r="PS6" s="210"/>
      <c r="PT6" s="210"/>
      <c r="PU6" s="210"/>
      <c r="PV6" s="210"/>
      <c r="PW6" s="210"/>
      <c r="PX6" s="210"/>
      <c r="PY6" s="210"/>
      <c r="PZ6" s="210"/>
      <c r="QA6" s="210"/>
      <c r="QB6" s="210"/>
      <c r="QC6" s="210"/>
      <c r="QD6" s="210"/>
      <c r="QE6" s="210"/>
      <c r="QF6" s="210"/>
      <c r="QG6" s="210"/>
      <c r="QH6" s="210"/>
      <c r="QI6" s="210"/>
      <c r="QJ6" s="210"/>
      <c r="QK6" s="210"/>
      <c r="QL6" s="210"/>
      <c r="QM6" s="210"/>
      <c r="QN6" s="210"/>
      <c r="QO6" s="210"/>
      <c r="QP6" s="210"/>
      <c r="QQ6" s="210"/>
      <c r="QR6" s="210"/>
      <c r="QS6" s="210"/>
      <c r="QT6" s="210"/>
      <c r="QU6" s="210"/>
      <c r="QV6" s="210"/>
      <c r="QW6" s="210"/>
      <c r="QX6" s="210"/>
      <c r="QY6" s="210"/>
      <c r="QZ6" s="210"/>
      <c r="RA6" s="210"/>
      <c r="RB6" s="210"/>
      <c r="RC6" s="210"/>
      <c r="RD6" s="210"/>
      <c r="RE6" s="210"/>
      <c r="RF6" s="210"/>
      <c r="RG6" s="210"/>
      <c r="RH6" s="210"/>
      <c r="RI6" s="210"/>
      <c r="RJ6" s="210"/>
      <c r="RK6" s="210"/>
      <c r="RL6" s="210"/>
      <c r="RM6" s="210"/>
      <c r="RN6" s="210"/>
      <c r="RO6" s="210"/>
      <c r="RP6" s="210"/>
      <c r="RQ6" s="210"/>
      <c r="RR6" s="210"/>
      <c r="RS6" s="210"/>
      <c r="RT6" s="210"/>
      <c r="RU6" s="210"/>
      <c r="RV6" s="210"/>
      <c r="RW6" s="210"/>
      <c r="RX6" s="210"/>
      <c r="RY6" s="210"/>
      <c r="RZ6" s="210"/>
      <c r="SA6" s="210"/>
      <c r="SB6" s="210"/>
      <c r="SC6" s="210"/>
      <c r="SD6" s="210"/>
      <c r="SE6" s="210"/>
      <c r="SF6" s="210"/>
      <c r="SG6" s="210"/>
      <c r="SH6" s="210"/>
      <c r="SI6" s="210"/>
      <c r="SJ6" s="210"/>
      <c r="SK6" s="210"/>
      <c r="SL6" s="210"/>
      <c r="SM6" s="210"/>
      <c r="SN6" s="210"/>
      <c r="SO6" s="210"/>
      <c r="SP6" s="210"/>
      <c r="SQ6" s="210"/>
      <c r="SR6" s="210"/>
      <c r="SS6" s="210"/>
      <c r="ST6" s="210"/>
      <c r="SU6" s="210"/>
      <c r="SV6" s="210"/>
      <c r="SW6" s="210"/>
      <c r="SX6" s="210"/>
      <c r="SY6" s="210"/>
      <c r="SZ6" s="210"/>
      <c r="TA6" s="210"/>
      <c r="TB6" s="210"/>
      <c r="TC6" s="210"/>
      <c r="TD6" s="210"/>
      <c r="TE6" s="210"/>
      <c r="TF6" s="210"/>
      <c r="TG6" s="210"/>
      <c r="TH6" s="210"/>
      <c r="TI6" s="210"/>
      <c r="TJ6" s="210"/>
      <c r="TK6" s="210"/>
      <c r="TL6" s="210"/>
      <c r="TM6" s="210"/>
      <c r="TN6" s="210"/>
      <c r="TO6" s="210"/>
      <c r="TP6" s="210"/>
      <c r="TQ6" s="210"/>
      <c r="TR6" s="210"/>
      <c r="TS6" s="210"/>
      <c r="TT6" s="210"/>
      <c r="TU6" s="210"/>
      <c r="TV6" s="210"/>
      <c r="TW6" s="210"/>
      <c r="TX6" s="210"/>
      <c r="TY6" s="210"/>
      <c r="TZ6" s="210"/>
      <c r="UA6" s="210"/>
      <c r="UB6" s="210"/>
      <c r="UC6" s="210"/>
      <c r="UD6" s="210"/>
      <c r="UE6" s="210"/>
      <c r="UF6" s="210"/>
      <c r="UG6" s="210"/>
      <c r="UH6" s="210"/>
      <c r="UI6" s="210"/>
      <c r="UJ6" s="210"/>
      <c r="UK6" s="210"/>
      <c r="UL6" s="210"/>
      <c r="UM6" s="210"/>
      <c r="UN6" s="210"/>
      <c r="UO6" s="210"/>
      <c r="UP6" s="210"/>
      <c r="UQ6" s="210"/>
      <c r="UR6" s="210"/>
      <c r="US6" s="210"/>
      <c r="UT6" s="210"/>
      <c r="UU6" s="210"/>
      <c r="UV6" s="210"/>
      <c r="UW6" s="210"/>
      <c r="UX6" s="210"/>
      <c r="UY6" s="210"/>
      <c r="UZ6" s="210"/>
      <c r="VA6" s="210"/>
      <c r="VB6" s="210"/>
      <c r="VC6" s="210"/>
      <c r="VD6" s="210"/>
      <c r="VE6" s="210"/>
      <c r="VF6" s="210"/>
      <c r="VG6" s="210"/>
      <c r="VH6" s="210"/>
      <c r="VI6" s="210"/>
      <c r="VJ6" s="210"/>
      <c r="VK6" s="210"/>
      <c r="VL6" s="210"/>
      <c r="VM6" s="210"/>
      <c r="VN6" s="210"/>
      <c r="VO6" s="210"/>
      <c r="VP6" s="210"/>
      <c r="VQ6" s="210"/>
      <c r="VR6" s="210"/>
      <c r="VS6" s="210"/>
      <c r="VT6" s="210"/>
      <c r="VU6" s="210"/>
      <c r="VV6" s="210"/>
      <c r="VW6" s="210"/>
      <c r="VX6" s="210"/>
      <c r="VY6" s="210"/>
      <c r="VZ6" s="210"/>
      <c r="WA6" s="210"/>
      <c r="WB6" s="210"/>
      <c r="WC6" s="210"/>
      <c r="WD6" s="210"/>
      <c r="WE6" s="210"/>
      <c r="WF6" s="210"/>
      <c r="WG6" s="210"/>
      <c r="WH6" s="210"/>
      <c r="WI6" s="210"/>
      <c r="WJ6" s="210"/>
      <c r="WK6" s="210"/>
      <c r="WL6" s="210"/>
      <c r="WM6" s="210"/>
      <c r="WN6" s="210"/>
      <c r="WO6" s="210"/>
      <c r="WP6" s="210"/>
      <c r="WQ6" s="210"/>
      <c r="WR6" s="210"/>
      <c r="WS6" s="210"/>
      <c r="WT6" s="210"/>
      <c r="WU6" s="210"/>
      <c r="WV6" s="210"/>
      <c r="WW6" s="210"/>
      <c r="WX6" s="210"/>
      <c r="WY6" s="210"/>
      <c r="WZ6" s="210"/>
      <c r="XA6" s="210"/>
      <c r="XB6" s="210"/>
      <c r="XC6" s="210"/>
      <c r="XD6" s="210"/>
      <c r="XE6" s="210"/>
      <c r="XF6" s="210"/>
      <c r="XG6" s="210"/>
      <c r="XH6" s="210"/>
      <c r="XI6" s="210"/>
      <c r="XJ6" s="210"/>
      <c r="XK6" s="210"/>
      <c r="XL6" s="210"/>
      <c r="XM6" s="210"/>
      <c r="XN6" s="210"/>
      <c r="XO6" s="210"/>
      <c r="XP6" s="210"/>
      <c r="XQ6" s="210"/>
      <c r="XR6" s="210"/>
      <c r="XS6" s="210"/>
      <c r="XT6" s="210"/>
      <c r="XU6" s="210"/>
      <c r="XV6" s="210"/>
      <c r="XW6" s="210"/>
      <c r="XX6" s="210"/>
      <c r="XY6" s="210"/>
      <c r="XZ6" s="210"/>
      <c r="YA6" s="210"/>
      <c r="YB6" s="210"/>
      <c r="YC6" s="210"/>
      <c r="YD6" s="210"/>
      <c r="YE6" s="210"/>
      <c r="YF6" s="210"/>
      <c r="YG6" s="210"/>
      <c r="YH6" s="210"/>
      <c r="YI6" s="210"/>
      <c r="YJ6" s="210"/>
      <c r="YK6" s="210"/>
      <c r="YL6" s="210"/>
      <c r="YM6" s="210"/>
      <c r="YN6" s="210"/>
      <c r="YO6" s="210"/>
      <c r="YP6" s="210"/>
      <c r="YQ6" s="210"/>
      <c r="YR6" s="210"/>
      <c r="YS6" s="210"/>
      <c r="YT6" s="210"/>
      <c r="YU6" s="210"/>
      <c r="YV6" s="210"/>
      <c r="YW6" s="210"/>
      <c r="YX6" s="210"/>
      <c r="YY6" s="210"/>
      <c r="YZ6" s="210"/>
      <c r="ZA6" s="210"/>
      <c r="ZB6" s="210"/>
      <c r="ZC6" s="210"/>
      <c r="ZD6" s="210"/>
      <c r="ZE6" s="210"/>
      <c r="ZF6" s="210"/>
      <c r="ZG6" s="210"/>
      <c r="ZH6" s="210"/>
      <c r="ZI6" s="210"/>
      <c r="ZJ6" s="210"/>
      <c r="ZK6" s="210"/>
      <c r="ZL6" s="210"/>
      <c r="ZM6" s="210"/>
      <c r="ZN6" s="210"/>
      <c r="ZO6" s="210"/>
      <c r="ZP6" s="210"/>
      <c r="ZQ6" s="210"/>
      <c r="ZR6" s="210"/>
      <c r="ZS6" s="210"/>
      <c r="ZT6" s="210"/>
      <c r="ZU6" s="210"/>
      <c r="ZV6" s="210"/>
      <c r="ZW6" s="210"/>
      <c r="ZX6" s="210"/>
      <c r="ZY6" s="210"/>
      <c r="ZZ6" s="210"/>
      <c r="AAA6" s="210"/>
      <c r="AAB6" s="210"/>
      <c r="AAC6" s="210"/>
      <c r="AAD6" s="210"/>
      <c r="AAE6" s="210"/>
      <c r="AAF6" s="210"/>
      <c r="AAG6" s="210"/>
      <c r="AAH6" s="210"/>
      <c r="AAI6" s="210"/>
      <c r="AAJ6" s="210"/>
      <c r="AAK6" s="210"/>
      <c r="AAL6" s="210"/>
      <c r="AAM6" s="210"/>
      <c r="AAN6" s="210"/>
      <c r="AAO6" s="210"/>
      <c r="AAP6" s="210"/>
      <c r="AAQ6" s="210"/>
      <c r="AAR6" s="210"/>
      <c r="AAS6" s="210"/>
      <c r="AAT6" s="210"/>
      <c r="AAU6" s="210"/>
      <c r="AAV6" s="210"/>
      <c r="AAW6" s="210"/>
      <c r="AAX6" s="210"/>
      <c r="AAY6" s="210"/>
      <c r="AAZ6" s="210"/>
      <c r="ABA6" s="210"/>
      <c r="ABB6" s="210"/>
      <c r="ABC6" s="210"/>
      <c r="ABD6" s="210"/>
      <c r="ABE6" s="210"/>
      <c r="ABF6" s="210"/>
      <c r="ABG6" s="210"/>
      <c r="ABH6" s="210"/>
      <c r="ABI6" s="210"/>
      <c r="ABJ6" s="210"/>
      <c r="ABK6" s="210"/>
      <c r="ABL6" s="210"/>
      <c r="ABM6" s="210"/>
      <c r="ABN6" s="210"/>
      <c r="ABO6" s="210"/>
      <c r="ABP6" s="210"/>
      <c r="ABQ6" s="210"/>
      <c r="ABR6" s="210"/>
      <c r="ABS6" s="210"/>
      <c r="ABT6" s="210"/>
      <c r="ABU6" s="210"/>
      <c r="ABV6" s="210"/>
      <c r="ABW6" s="210"/>
      <c r="ABX6" s="210"/>
      <c r="ABY6" s="210"/>
      <c r="ABZ6" s="210"/>
      <c r="ACA6" s="210"/>
      <c r="ACB6" s="210"/>
      <c r="ACC6" s="210"/>
      <c r="ACD6" s="210"/>
      <c r="ACE6" s="210"/>
      <c r="ACF6" s="210"/>
      <c r="ACG6" s="210"/>
      <c r="ACH6" s="210"/>
      <c r="ACI6" s="210"/>
      <c r="ACJ6" s="210"/>
      <c r="ACK6" s="210"/>
      <c r="ACL6" s="210"/>
      <c r="ACM6" s="210"/>
      <c r="ACN6" s="210"/>
      <c r="ACO6" s="210"/>
      <c r="ACP6" s="210"/>
      <c r="ACQ6" s="210"/>
      <c r="ACR6" s="210"/>
      <c r="ACS6" s="210"/>
      <c r="ACT6" s="210"/>
      <c r="ACU6" s="210"/>
      <c r="ACV6" s="210"/>
      <c r="ACW6" s="210"/>
      <c r="ACX6" s="210"/>
      <c r="ACY6" s="210"/>
      <c r="ACZ6" s="210"/>
      <c r="ADA6" s="210"/>
      <c r="ADB6" s="210"/>
      <c r="ADC6" s="210"/>
      <c r="ADD6" s="210"/>
      <c r="ADE6" s="210"/>
      <c r="ADF6" s="210"/>
      <c r="ADG6" s="210"/>
      <c r="ADH6" s="210"/>
      <c r="ADI6" s="210"/>
      <c r="ADJ6" s="210"/>
      <c r="ADK6" s="210"/>
      <c r="ADL6" s="210"/>
      <c r="ADM6" s="210"/>
      <c r="ADN6" s="210"/>
      <c r="ADO6" s="210"/>
      <c r="ADP6" s="210"/>
      <c r="ADQ6" s="210"/>
      <c r="ADR6" s="210"/>
      <c r="ADS6" s="210"/>
      <c r="ADT6" s="210"/>
      <c r="ADU6" s="210"/>
      <c r="ADV6" s="210"/>
      <c r="ADW6" s="210"/>
      <c r="ADX6" s="210"/>
      <c r="ADY6" s="210"/>
      <c r="ADZ6" s="210"/>
      <c r="AEA6" s="210"/>
      <c r="AEB6" s="210"/>
      <c r="AEC6" s="210"/>
      <c r="AED6" s="210"/>
      <c r="AEE6" s="210"/>
      <c r="AEF6" s="210"/>
      <c r="AEG6" s="210"/>
      <c r="AEH6" s="210"/>
      <c r="AEI6" s="210"/>
      <c r="AEJ6" s="210"/>
      <c r="AEK6" s="210"/>
      <c r="AEL6" s="210"/>
      <c r="AEM6" s="210"/>
      <c r="AEN6" s="210"/>
      <c r="AEO6" s="210"/>
      <c r="AEP6" s="210"/>
      <c r="AEQ6" s="210"/>
      <c r="AER6" s="210"/>
      <c r="AES6" s="210"/>
      <c r="AET6" s="210"/>
      <c r="AEU6" s="210"/>
      <c r="AEV6" s="210"/>
      <c r="AEW6" s="210"/>
      <c r="AEX6" s="210"/>
      <c r="AEY6" s="210"/>
      <c r="AEZ6" s="210"/>
      <c r="AFA6" s="210"/>
      <c r="AFB6" s="210"/>
      <c r="AFC6" s="210"/>
      <c r="AFD6" s="210"/>
      <c r="AFE6" s="210"/>
      <c r="AFF6" s="210"/>
      <c r="AFG6" s="210"/>
      <c r="AFH6" s="210"/>
      <c r="AFI6" s="210"/>
      <c r="AFJ6" s="210"/>
      <c r="AFK6" s="210"/>
      <c r="AFL6" s="210"/>
      <c r="AFM6" s="210"/>
      <c r="AFN6" s="210"/>
      <c r="AFO6" s="210"/>
      <c r="AFP6" s="210"/>
      <c r="AFQ6" s="210"/>
      <c r="AFR6" s="210"/>
      <c r="AFS6" s="210"/>
      <c r="AFT6" s="210"/>
      <c r="AFU6" s="210"/>
      <c r="AFV6" s="210"/>
      <c r="AFW6" s="210"/>
      <c r="AFX6" s="210"/>
      <c r="AFY6" s="210"/>
      <c r="AFZ6" s="210"/>
      <c r="AGA6" s="210"/>
      <c r="AGB6" s="210"/>
      <c r="AGC6" s="210"/>
      <c r="AGD6" s="210"/>
      <c r="AGE6" s="210"/>
      <c r="AGF6" s="210"/>
      <c r="AGG6" s="210"/>
      <c r="AGH6" s="210"/>
      <c r="AGI6" s="210"/>
      <c r="AGJ6" s="210"/>
      <c r="AGK6" s="210"/>
      <c r="AGL6" s="210"/>
      <c r="AGM6" s="210"/>
      <c r="AGN6" s="210"/>
      <c r="AGO6" s="210"/>
      <c r="AGP6" s="210"/>
      <c r="AGQ6" s="210"/>
      <c r="AGR6" s="210"/>
      <c r="AGS6" s="210"/>
      <c r="AGT6" s="210"/>
      <c r="AGU6" s="210"/>
      <c r="AGV6" s="210"/>
      <c r="AGW6" s="210"/>
      <c r="AGX6" s="210"/>
      <c r="AGY6" s="210"/>
      <c r="AGZ6" s="210"/>
      <c r="AHA6" s="210"/>
      <c r="AHB6" s="210"/>
      <c r="AHC6" s="210"/>
      <c r="AHD6" s="210"/>
      <c r="AHE6" s="210"/>
      <c r="AHF6" s="210"/>
      <c r="AHG6" s="210"/>
      <c r="AHH6" s="210"/>
      <c r="AHI6" s="210"/>
      <c r="AHJ6" s="210"/>
      <c r="AHK6" s="210"/>
      <c r="AHL6" s="210"/>
      <c r="AHM6" s="210"/>
      <c r="AHN6" s="210"/>
      <c r="AHO6" s="210"/>
      <c r="AHP6" s="210"/>
      <c r="AHQ6" s="210"/>
      <c r="AHR6" s="210"/>
      <c r="AHS6" s="210"/>
      <c r="AHT6" s="210"/>
      <c r="AHU6" s="210"/>
      <c r="AHV6" s="210"/>
      <c r="AHW6" s="210"/>
      <c r="AHX6" s="210"/>
      <c r="AHY6" s="210"/>
      <c r="AHZ6" s="210"/>
      <c r="AIA6" s="210"/>
      <c r="AIB6" s="210"/>
      <c r="AIC6" s="210"/>
      <c r="AID6" s="210"/>
      <c r="AIE6" s="210"/>
      <c r="AIF6" s="210"/>
      <c r="AIG6" s="210"/>
      <c r="AIH6" s="210"/>
      <c r="AII6" s="210"/>
      <c r="AIJ6" s="210"/>
      <c r="AIK6" s="210"/>
      <c r="AIL6" s="210"/>
      <c r="AIM6" s="210"/>
      <c r="AIN6" s="210"/>
      <c r="AIO6" s="210"/>
      <c r="AIP6" s="210"/>
      <c r="AIQ6" s="210"/>
      <c r="AIR6" s="210"/>
      <c r="AIS6" s="210"/>
      <c r="AIT6" s="210"/>
      <c r="AIU6" s="210"/>
      <c r="AIV6" s="210"/>
      <c r="AIW6" s="210"/>
      <c r="AIX6" s="210"/>
      <c r="AIY6" s="210"/>
      <c r="AIZ6" s="210"/>
      <c r="AJA6" s="210"/>
      <c r="AJB6" s="210"/>
      <c r="AJC6" s="210"/>
      <c r="AJD6" s="210"/>
      <c r="AJE6" s="210"/>
      <c r="AJF6" s="210"/>
      <c r="AJG6" s="210"/>
      <c r="AJH6" s="210"/>
      <c r="AJI6" s="210"/>
      <c r="AJJ6" s="210"/>
      <c r="AJK6" s="210"/>
      <c r="AJL6" s="210"/>
      <c r="AJM6" s="210"/>
      <c r="AJN6" s="210"/>
      <c r="AJO6" s="210"/>
      <c r="AJP6" s="210"/>
      <c r="AJQ6" s="210"/>
      <c r="AJR6" s="210"/>
      <c r="AJS6" s="210"/>
      <c r="AJT6" s="210"/>
      <c r="AJU6" s="210"/>
      <c r="AJV6" s="210"/>
      <c r="AJW6" s="210"/>
      <c r="AJX6" s="210"/>
      <c r="AJY6" s="210"/>
      <c r="AJZ6" s="210"/>
      <c r="AKA6" s="210"/>
      <c r="AKB6" s="210"/>
      <c r="AKC6" s="210"/>
      <c r="AKD6" s="210"/>
      <c r="AKE6" s="210"/>
      <c r="AKF6" s="210"/>
      <c r="AKG6" s="210"/>
      <c r="AKH6" s="210"/>
      <c r="AKI6" s="210"/>
      <c r="AKJ6" s="210"/>
      <c r="AKK6" s="210"/>
      <c r="AKL6" s="210"/>
      <c r="AKM6" s="210"/>
      <c r="AKN6" s="210"/>
      <c r="AKO6" s="210"/>
      <c r="AKP6" s="210"/>
      <c r="AKQ6" s="210"/>
      <c r="AKR6" s="210"/>
      <c r="AKS6" s="210"/>
      <c r="AKT6" s="210"/>
      <c r="AKU6" s="210"/>
      <c r="AKV6" s="210"/>
      <c r="AKW6" s="210"/>
      <c r="AKX6" s="210"/>
      <c r="AKY6" s="210"/>
      <c r="AKZ6" s="210"/>
      <c r="ALA6" s="210"/>
      <c r="ALB6" s="210"/>
      <c r="ALC6" s="210"/>
      <c r="ALD6" s="210"/>
      <c r="ALE6" s="210"/>
      <c r="ALF6" s="210"/>
      <c r="ALG6" s="210"/>
      <c r="ALH6" s="210"/>
      <c r="ALI6" s="210"/>
      <c r="ALJ6" s="210"/>
      <c r="ALK6" s="210"/>
      <c r="ALL6" s="210"/>
      <c r="ALM6" s="210"/>
      <c r="ALN6" s="210"/>
      <c r="ALO6" s="210"/>
      <c r="ALP6" s="210"/>
      <c r="ALQ6" s="210"/>
      <c r="ALR6" s="210"/>
      <c r="ALS6" s="210"/>
      <c r="ALT6" s="210"/>
      <c r="ALU6" s="210"/>
      <c r="ALV6" s="210"/>
      <c r="ALW6" s="210"/>
      <c r="ALX6" s="210"/>
      <c r="ALY6" s="210"/>
      <c r="ALZ6" s="210"/>
      <c r="AMA6" s="210"/>
      <c r="AMB6" s="210"/>
      <c r="AMC6" s="210"/>
      <c r="AMD6" s="210"/>
      <c r="AME6" s="210"/>
      <c r="AMF6" s="210"/>
      <c r="AMG6" s="210"/>
      <c r="AMH6" s="210"/>
      <c r="AMI6" s="210"/>
      <c r="AMJ6" s="210"/>
      <c r="AMK6" s="210"/>
      <c r="AML6" s="210"/>
      <c r="AMM6" s="210"/>
      <c r="AMN6" s="210"/>
      <c r="AMO6" s="210"/>
      <c r="AMP6" s="210"/>
      <c r="AMQ6" s="210"/>
      <c r="AMR6" s="210"/>
      <c r="AMS6" s="210"/>
      <c r="AMT6" s="210"/>
      <c r="AMU6" s="210"/>
      <c r="AMV6" s="210"/>
      <c r="AMW6" s="210"/>
      <c r="AMX6" s="210"/>
      <c r="AMY6" s="210"/>
      <c r="AMZ6" s="210"/>
      <c r="ANA6" s="210"/>
      <c r="ANB6" s="210"/>
      <c r="ANC6" s="210"/>
      <c r="AND6" s="210"/>
      <c r="ANE6" s="210"/>
      <c r="ANF6" s="210"/>
      <c r="ANG6" s="210"/>
      <c r="ANH6" s="210"/>
      <c r="ANI6" s="210"/>
      <c r="ANJ6" s="210"/>
      <c r="ANK6" s="210"/>
      <c r="ANL6" s="210"/>
      <c r="ANM6" s="210"/>
      <c r="ANN6" s="210"/>
      <c r="ANO6" s="210"/>
      <c r="ANP6" s="210"/>
      <c r="ANQ6" s="210"/>
      <c r="ANR6" s="210"/>
      <c r="ANS6" s="210"/>
      <c r="ANT6" s="210"/>
      <c r="ANU6" s="210"/>
      <c r="ANV6" s="210"/>
      <c r="ANW6" s="210"/>
      <c r="ANX6" s="210"/>
      <c r="ANY6" s="210"/>
      <c r="ANZ6" s="210"/>
      <c r="AOA6" s="210"/>
      <c r="AOB6" s="210"/>
      <c r="AOC6" s="210"/>
      <c r="AOD6" s="210"/>
      <c r="AOE6" s="210"/>
      <c r="AOF6" s="210"/>
      <c r="AOG6" s="210"/>
      <c r="AOH6" s="210"/>
      <c r="AOI6" s="210"/>
      <c r="AOJ6" s="210"/>
      <c r="AOK6" s="210"/>
      <c r="AOL6" s="210"/>
      <c r="AOM6" s="210"/>
      <c r="AON6" s="210"/>
      <c r="AOO6" s="210"/>
      <c r="AOP6" s="210"/>
      <c r="AOQ6" s="210"/>
      <c r="AOR6" s="210"/>
      <c r="AOS6" s="210"/>
      <c r="AOT6" s="210"/>
      <c r="AOU6" s="210"/>
      <c r="AOV6" s="210"/>
      <c r="AOW6" s="210"/>
      <c r="AOX6" s="210"/>
      <c r="AOY6" s="210"/>
      <c r="AOZ6" s="210"/>
      <c r="APA6" s="210"/>
      <c r="APB6" s="210"/>
      <c r="APC6" s="210"/>
      <c r="APD6" s="210"/>
      <c r="APE6" s="210"/>
      <c r="APF6" s="210"/>
      <c r="APG6" s="210"/>
      <c r="APH6" s="210"/>
      <c r="API6" s="210"/>
      <c r="APJ6" s="210"/>
      <c r="APK6" s="210"/>
      <c r="APL6" s="210"/>
      <c r="APM6" s="210"/>
      <c r="APN6" s="210"/>
      <c r="APO6" s="210"/>
      <c r="APP6" s="210"/>
      <c r="APQ6" s="210"/>
      <c r="APR6" s="210"/>
      <c r="APS6" s="210"/>
      <c r="APT6" s="210"/>
      <c r="APU6" s="210"/>
      <c r="APV6" s="210"/>
      <c r="APW6" s="210"/>
      <c r="APX6" s="210"/>
      <c r="APY6" s="210"/>
      <c r="APZ6" s="210"/>
      <c r="AQA6" s="210"/>
      <c r="AQB6" s="210"/>
      <c r="AQC6" s="210"/>
      <c r="AQD6" s="210"/>
      <c r="AQE6" s="210"/>
      <c r="AQF6" s="210"/>
      <c r="AQG6" s="210"/>
      <c r="AQH6" s="210"/>
      <c r="AQI6" s="210"/>
      <c r="AQJ6" s="210"/>
      <c r="AQK6" s="210"/>
      <c r="AQL6" s="210"/>
      <c r="AQM6" s="210"/>
      <c r="AQN6" s="210"/>
      <c r="AQO6" s="210"/>
      <c r="AQP6" s="210"/>
      <c r="AQQ6" s="210"/>
      <c r="AQR6" s="210"/>
      <c r="AQS6" s="210"/>
      <c r="AQT6" s="210"/>
      <c r="AQU6" s="210"/>
      <c r="AQV6" s="210"/>
      <c r="AQW6" s="210"/>
      <c r="AQX6" s="210"/>
      <c r="AQY6" s="210"/>
      <c r="AQZ6" s="210"/>
      <c r="ARA6" s="210"/>
      <c r="ARB6" s="210"/>
      <c r="ARC6" s="210"/>
      <c r="ARD6" s="210"/>
      <c r="ARE6" s="210"/>
      <c r="ARF6" s="210"/>
      <c r="ARG6" s="210"/>
      <c r="ARH6" s="210"/>
      <c r="ARI6" s="210"/>
      <c r="ARJ6" s="210"/>
      <c r="ARK6" s="210"/>
      <c r="ARL6" s="210"/>
      <c r="ARM6" s="210"/>
      <c r="ARN6" s="210"/>
      <c r="ARO6" s="210"/>
      <c r="ARP6" s="210"/>
      <c r="ARQ6" s="210"/>
      <c r="ARR6" s="210"/>
      <c r="ARS6" s="210"/>
      <c r="ART6" s="210"/>
      <c r="ARU6" s="210"/>
      <c r="ARV6" s="210"/>
      <c r="ARW6" s="210"/>
      <c r="ARX6" s="210"/>
      <c r="ARY6" s="210"/>
      <c r="ARZ6" s="210"/>
      <c r="ASA6" s="210"/>
      <c r="ASB6" s="210"/>
      <c r="ASC6" s="210"/>
      <c r="ASD6" s="210"/>
      <c r="ASE6" s="210"/>
      <c r="ASF6" s="210"/>
      <c r="ASG6" s="210"/>
      <c r="ASH6" s="210"/>
      <c r="ASI6" s="210"/>
      <c r="ASJ6" s="210"/>
      <c r="ASK6" s="210"/>
      <c r="ASL6" s="210"/>
      <c r="ASM6" s="210"/>
      <c r="ASN6" s="210"/>
      <c r="ASO6" s="210"/>
      <c r="ASP6" s="210"/>
      <c r="ASQ6" s="210"/>
      <c r="ASR6" s="210"/>
      <c r="ASS6" s="210"/>
      <c r="AST6" s="210"/>
      <c r="ASU6" s="210"/>
      <c r="ASV6" s="210"/>
      <c r="ASW6" s="210"/>
      <c r="ASX6" s="210"/>
      <c r="ASY6" s="210"/>
      <c r="ASZ6" s="210"/>
      <c r="ATA6" s="210"/>
      <c r="ATB6" s="210"/>
      <c r="ATC6" s="210"/>
      <c r="ATD6" s="210"/>
      <c r="ATE6" s="210"/>
      <c r="ATF6" s="210"/>
      <c r="ATG6" s="210"/>
      <c r="ATH6" s="210"/>
      <c r="ATI6" s="210"/>
      <c r="ATJ6" s="210"/>
      <c r="ATK6" s="210"/>
      <c r="ATL6" s="210"/>
      <c r="ATM6" s="210"/>
      <c r="ATN6" s="210"/>
      <c r="ATO6" s="210"/>
      <c r="ATP6" s="210"/>
      <c r="ATQ6" s="210"/>
      <c r="ATR6" s="210"/>
      <c r="ATS6" s="210"/>
      <c r="ATT6" s="210"/>
      <c r="ATU6" s="210"/>
      <c r="ATV6" s="210"/>
      <c r="ATW6" s="210"/>
      <c r="ATX6" s="210"/>
      <c r="ATY6" s="210"/>
      <c r="ATZ6" s="210"/>
      <c r="AUA6" s="210"/>
      <c r="AUB6" s="210"/>
      <c r="AUC6" s="210"/>
      <c r="AUD6" s="210"/>
      <c r="AUE6" s="210"/>
      <c r="AUF6" s="210"/>
      <c r="AUG6" s="210"/>
      <c r="AUH6" s="210"/>
      <c r="AUI6" s="210"/>
      <c r="AUJ6" s="210"/>
      <c r="AUK6" s="210"/>
      <c r="AUL6" s="210"/>
      <c r="AUM6" s="210"/>
      <c r="AUN6" s="210"/>
      <c r="AUO6" s="210"/>
      <c r="AUP6" s="210"/>
      <c r="AUQ6" s="210"/>
      <c r="AUR6" s="210"/>
      <c r="AUS6" s="210"/>
      <c r="AUT6" s="210"/>
      <c r="AUU6" s="210"/>
      <c r="AUV6" s="210"/>
      <c r="AUW6" s="210"/>
      <c r="AUX6" s="210"/>
      <c r="AUY6" s="210"/>
      <c r="AUZ6" s="210"/>
      <c r="AVA6" s="210"/>
      <c r="AVB6" s="210"/>
      <c r="AVC6" s="210"/>
      <c r="AVD6" s="210"/>
      <c r="AVE6" s="210"/>
      <c r="AVF6" s="210"/>
      <c r="AVG6" s="210"/>
      <c r="AVH6" s="210"/>
      <c r="AVI6" s="210"/>
      <c r="AVJ6" s="210"/>
      <c r="AVK6" s="210"/>
      <c r="AVL6" s="210"/>
      <c r="AVM6" s="210"/>
      <c r="AVN6" s="210"/>
      <c r="AVO6" s="210"/>
      <c r="AVP6" s="210"/>
      <c r="AVQ6" s="210"/>
      <c r="AVR6" s="210"/>
      <c r="AVS6" s="210"/>
      <c r="AVT6" s="210"/>
      <c r="AVU6" s="210"/>
      <c r="AVV6" s="210"/>
      <c r="AVW6" s="210"/>
      <c r="AVX6" s="210"/>
      <c r="AVY6" s="210"/>
      <c r="AVZ6" s="210"/>
      <c r="AWA6" s="210"/>
      <c r="AWB6" s="210"/>
      <c r="AWC6" s="210"/>
      <c r="AWD6" s="210"/>
      <c r="AWE6" s="210"/>
      <c r="AWF6" s="210"/>
      <c r="AWG6" s="210"/>
      <c r="AWH6" s="210"/>
      <c r="AWI6" s="210"/>
      <c r="AWJ6" s="210"/>
      <c r="AWK6" s="210"/>
      <c r="AWL6" s="210"/>
      <c r="AWM6" s="210"/>
      <c r="AWN6" s="210"/>
      <c r="AWO6" s="210"/>
      <c r="AWP6" s="210"/>
      <c r="AWQ6" s="210"/>
      <c r="AWR6" s="210"/>
      <c r="AWS6" s="210"/>
      <c r="AWT6" s="210"/>
      <c r="AWU6" s="210"/>
      <c r="AWV6" s="210"/>
      <c r="AWW6" s="210"/>
      <c r="AWX6" s="210"/>
      <c r="AWY6" s="210"/>
      <c r="AWZ6" s="210"/>
      <c r="AXA6" s="210"/>
      <c r="AXB6" s="210"/>
      <c r="AXC6" s="210"/>
      <c r="AXD6" s="210"/>
      <c r="AXE6" s="210"/>
      <c r="AXF6" s="210"/>
      <c r="AXG6" s="210"/>
      <c r="AXH6" s="210"/>
      <c r="AXI6" s="210"/>
      <c r="AXJ6" s="210"/>
      <c r="AXK6" s="210"/>
      <c r="AXL6" s="210"/>
      <c r="AXM6" s="210"/>
      <c r="AXN6" s="210"/>
      <c r="AXO6" s="210"/>
      <c r="AXP6" s="210"/>
      <c r="AXQ6" s="210"/>
      <c r="AXR6" s="210"/>
      <c r="AXS6" s="210"/>
      <c r="AXT6" s="210"/>
      <c r="AXU6" s="210"/>
      <c r="AXV6" s="210"/>
      <c r="AXW6" s="210"/>
      <c r="AXX6" s="210"/>
      <c r="AXY6" s="210"/>
      <c r="AXZ6" s="210"/>
      <c r="AYA6" s="210"/>
      <c r="AYB6" s="210"/>
      <c r="AYC6" s="210"/>
      <c r="AYD6" s="210"/>
      <c r="AYE6" s="210"/>
      <c r="AYF6" s="210"/>
      <c r="AYG6" s="210"/>
      <c r="AYH6" s="210"/>
      <c r="AYI6" s="210"/>
      <c r="AYJ6" s="210"/>
      <c r="AYK6" s="210"/>
      <c r="AYL6" s="210"/>
      <c r="AYM6" s="210"/>
      <c r="AYN6" s="210"/>
      <c r="AYO6" s="210"/>
      <c r="AYP6" s="210"/>
      <c r="AYQ6" s="210"/>
      <c r="AYR6" s="210"/>
      <c r="AYS6" s="210"/>
      <c r="AYT6" s="210"/>
      <c r="AYU6" s="210"/>
      <c r="AYV6" s="210"/>
      <c r="AYW6" s="210"/>
      <c r="AYX6" s="210"/>
      <c r="AYY6" s="210"/>
      <c r="AYZ6" s="210"/>
      <c r="AZA6" s="210"/>
      <c r="AZB6" s="210"/>
      <c r="AZC6" s="210"/>
      <c r="AZD6" s="210"/>
      <c r="AZE6" s="210"/>
      <c r="AZF6" s="210"/>
      <c r="AZG6" s="210"/>
      <c r="AZH6" s="210"/>
      <c r="AZI6" s="210"/>
      <c r="AZJ6" s="210"/>
      <c r="AZK6" s="210"/>
      <c r="AZL6" s="210"/>
      <c r="AZM6" s="210"/>
      <c r="AZN6" s="210"/>
      <c r="AZO6" s="210"/>
      <c r="AZP6" s="210"/>
      <c r="AZQ6" s="210"/>
      <c r="AZR6" s="210"/>
      <c r="AZS6" s="210"/>
      <c r="AZT6" s="210"/>
      <c r="AZU6" s="210"/>
      <c r="AZV6" s="210"/>
      <c r="AZW6" s="210"/>
      <c r="AZX6" s="210"/>
      <c r="AZY6" s="210"/>
      <c r="AZZ6" s="210"/>
      <c r="BAA6" s="210"/>
      <c r="BAB6" s="210"/>
      <c r="BAC6" s="210"/>
      <c r="BAD6" s="210"/>
      <c r="BAE6" s="210"/>
      <c r="BAF6" s="210"/>
      <c r="BAG6" s="210"/>
      <c r="BAH6" s="210"/>
      <c r="BAI6" s="210"/>
      <c r="BAJ6" s="210"/>
      <c r="BAK6" s="210"/>
      <c r="BAL6" s="210"/>
      <c r="BAM6" s="210"/>
      <c r="BAN6" s="210"/>
      <c r="BAO6" s="210"/>
      <c r="BAP6" s="210"/>
      <c r="BAQ6" s="210"/>
      <c r="BAR6" s="210"/>
      <c r="BAS6" s="210"/>
      <c r="BAT6" s="210"/>
      <c r="BAU6" s="210"/>
      <c r="BAV6" s="210"/>
      <c r="BAW6" s="210"/>
      <c r="BAX6" s="210"/>
      <c r="BAY6" s="210"/>
      <c r="BAZ6" s="210"/>
      <c r="BBA6" s="210"/>
      <c r="BBB6" s="210"/>
      <c r="BBC6" s="210"/>
      <c r="BBD6" s="210"/>
      <c r="BBE6" s="210"/>
      <c r="BBF6" s="210"/>
      <c r="BBG6" s="210"/>
      <c r="BBH6" s="210"/>
      <c r="BBI6" s="210"/>
      <c r="BBJ6" s="210"/>
      <c r="BBK6" s="210"/>
      <c r="BBL6" s="210"/>
      <c r="BBM6" s="210"/>
      <c r="BBN6" s="210"/>
      <c r="BBO6" s="210"/>
      <c r="BBP6" s="210"/>
      <c r="BBQ6" s="210"/>
      <c r="BBR6" s="210"/>
      <c r="BBS6" s="210"/>
      <c r="BBT6" s="210"/>
      <c r="BBU6" s="210"/>
      <c r="BBV6" s="210"/>
      <c r="BBW6" s="210"/>
      <c r="BBX6" s="210"/>
      <c r="BBY6" s="210"/>
      <c r="BBZ6" s="210"/>
      <c r="BCA6" s="210"/>
      <c r="BCB6" s="210"/>
      <c r="BCC6" s="210"/>
      <c r="BCD6" s="210"/>
      <c r="BCE6" s="210"/>
      <c r="BCF6" s="210"/>
      <c r="BCG6" s="210"/>
      <c r="BCH6" s="210"/>
      <c r="BCI6" s="210"/>
      <c r="BCJ6" s="210"/>
      <c r="BCK6" s="210"/>
      <c r="BCL6" s="210"/>
      <c r="BCM6" s="210"/>
      <c r="BCN6" s="210"/>
      <c r="BCO6" s="210"/>
      <c r="BCP6" s="210"/>
      <c r="BCQ6" s="210"/>
      <c r="BCR6" s="210"/>
      <c r="BCS6" s="210"/>
      <c r="BCT6" s="210"/>
      <c r="BCU6" s="210"/>
      <c r="BCV6" s="210"/>
      <c r="BCW6" s="210"/>
      <c r="BCX6" s="210"/>
      <c r="BCY6" s="210"/>
      <c r="BCZ6" s="210"/>
      <c r="BDA6" s="210"/>
      <c r="BDB6" s="210"/>
      <c r="BDC6" s="210"/>
      <c r="BDD6" s="210"/>
      <c r="BDE6" s="210"/>
      <c r="BDF6" s="210"/>
      <c r="BDG6" s="210"/>
      <c r="BDH6" s="210"/>
      <c r="BDI6" s="210"/>
      <c r="BDJ6" s="210"/>
      <c r="BDK6" s="210"/>
      <c r="BDL6" s="210"/>
      <c r="BDM6" s="210"/>
      <c r="BDN6" s="210"/>
      <c r="BDO6" s="210"/>
      <c r="BDP6" s="210"/>
      <c r="BDQ6" s="210"/>
      <c r="BDR6" s="210"/>
      <c r="BDS6" s="210"/>
      <c r="BDT6" s="210"/>
      <c r="BDU6" s="210"/>
      <c r="BDV6" s="210"/>
      <c r="BDW6" s="210"/>
      <c r="BDX6" s="210"/>
      <c r="BDY6" s="210"/>
      <c r="BDZ6" s="210"/>
      <c r="BEA6" s="210"/>
      <c r="BEB6" s="210"/>
      <c r="BEC6" s="210"/>
      <c r="BED6" s="210"/>
      <c r="BEE6" s="210"/>
      <c r="BEF6" s="210"/>
      <c r="BEG6" s="210"/>
      <c r="BEH6" s="210"/>
      <c r="BEI6" s="210"/>
      <c r="BEJ6" s="210"/>
      <c r="BEK6" s="210"/>
      <c r="BEL6" s="210"/>
      <c r="BEM6" s="210"/>
      <c r="BEN6" s="210"/>
      <c r="BEO6" s="210"/>
      <c r="BEP6" s="210"/>
      <c r="BEQ6" s="210"/>
      <c r="BER6" s="210"/>
      <c r="BES6" s="210"/>
      <c r="BET6" s="210"/>
      <c r="BEU6" s="210"/>
      <c r="BEV6" s="210"/>
      <c r="BEW6" s="210"/>
      <c r="BEX6" s="210"/>
      <c r="BEY6" s="210"/>
      <c r="BEZ6" s="210"/>
      <c r="BFA6" s="210"/>
      <c r="BFB6" s="210"/>
      <c r="BFC6" s="210"/>
      <c r="BFD6" s="210"/>
      <c r="BFE6" s="210"/>
      <c r="BFF6" s="210"/>
      <c r="BFG6" s="210"/>
      <c r="BFH6" s="210"/>
      <c r="BFI6" s="210"/>
      <c r="BFJ6" s="210"/>
      <c r="BFK6" s="210"/>
      <c r="BFL6" s="210"/>
      <c r="BFM6" s="210"/>
      <c r="BFN6" s="210"/>
      <c r="BFO6" s="210"/>
      <c r="BFP6" s="210"/>
      <c r="BFQ6" s="210"/>
      <c r="BFR6" s="210"/>
      <c r="BFS6" s="210"/>
      <c r="BFT6" s="210"/>
      <c r="BFU6" s="210"/>
      <c r="BFV6" s="210"/>
      <c r="BFW6" s="210"/>
      <c r="BFX6" s="210"/>
      <c r="BFY6" s="210"/>
      <c r="BFZ6" s="210"/>
      <c r="BGA6" s="210"/>
      <c r="BGB6" s="210"/>
      <c r="BGC6" s="210"/>
      <c r="BGD6" s="210"/>
      <c r="BGE6" s="210"/>
      <c r="BGF6" s="210"/>
      <c r="BGG6" s="210"/>
      <c r="BGH6" s="210"/>
      <c r="BGI6" s="210"/>
      <c r="BGJ6" s="210"/>
      <c r="BGK6" s="210"/>
      <c r="BGL6" s="210"/>
      <c r="BGM6" s="210"/>
      <c r="BGN6" s="210"/>
      <c r="BGO6" s="210"/>
      <c r="BGP6" s="210"/>
      <c r="BGQ6" s="210"/>
      <c r="BGR6" s="210"/>
      <c r="BGS6" s="210"/>
      <c r="BGT6" s="210"/>
      <c r="BGU6" s="210"/>
      <c r="BGV6" s="210"/>
      <c r="BGW6" s="210"/>
      <c r="BGX6" s="210"/>
      <c r="BGY6" s="210"/>
      <c r="BGZ6" s="210"/>
      <c r="BHA6" s="210"/>
      <c r="BHB6" s="210"/>
      <c r="BHC6" s="210"/>
      <c r="BHD6" s="210"/>
      <c r="BHE6" s="210"/>
      <c r="BHF6" s="210"/>
      <c r="BHG6" s="210"/>
      <c r="BHH6" s="210"/>
      <c r="BHI6" s="210"/>
      <c r="BHJ6" s="210"/>
      <c r="BHK6" s="210"/>
      <c r="BHL6" s="210"/>
      <c r="BHM6" s="210"/>
      <c r="BHN6" s="210"/>
      <c r="BHO6" s="210"/>
      <c r="BHP6" s="210"/>
      <c r="BHQ6" s="210"/>
      <c r="BHR6" s="210"/>
      <c r="BHS6" s="210"/>
      <c r="BHT6" s="210"/>
      <c r="BHU6" s="210"/>
      <c r="BHV6" s="210"/>
      <c r="BHW6" s="210"/>
      <c r="BHX6" s="210"/>
      <c r="BHY6" s="210"/>
      <c r="BHZ6" s="210"/>
      <c r="BIA6" s="210"/>
      <c r="BIB6" s="210"/>
      <c r="BIC6" s="210"/>
      <c r="BID6" s="210"/>
      <c r="BIE6" s="210"/>
      <c r="BIF6" s="210"/>
      <c r="BIG6" s="210"/>
      <c r="BIH6" s="210"/>
      <c r="BII6" s="210"/>
      <c r="BIJ6" s="210"/>
      <c r="BIK6" s="210"/>
      <c r="BIL6" s="210"/>
      <c r="BIM6" s="210"/>
      <c r="BIN6" s="210"/>
      <c r="BIO6" s="210"/>
      <c r="BIP6" s="210"/>
      <c r="BIQ6" s="210"/>
      <c r="BIR6" s="210"/>
      <c r="BIS6" s="210"/>
      <c r="BIT6" s="210"/>
      <c r="BIU6" s="210"/>
      <c r="BIV6" s="210"/>
      <c r="BIW6" s="210"/>
      <c r="BIX6" s="210"/>
      <c r="BIY6" s="210"/>
      <c r="BIZ6" s="210"/>
      <c r="BJA6" s="210"/>
      <c r="BJB6" s="210"/>
      <c r="BJC6" s="210"/>
      <c r="BJD6" s="210"/>
      <c r="BJE6" s="210"/>
      <c r="BJF6" s="210"/>
      <c r="BJG6" s="210"/>
      <c r="BJH6" s="210"/>
      <c r="BJI6" s="210"/>
      <c r="BJJ6" s="210"/>
      <c r="BJK6" s="210"/>
      <c r="BJL6" s="210"/>
      <c r="BJM6" s="210"/>
      <c r="BJN6" s="210"/>
      <c r="BJO6" s="210"/>
      <c r="BJP6" s="210"/>
      <c r="BJQ6" s="210"/>
      <c r="BJR6" s="210"/>
      <c r="BJS6" s="210"/>
      <c r="BJT6" s="210"/>
      <c r="BJU6" s="210"/>
      <c r="BJV6" s="210"/>
      <c r="BJW6" s="210"/>
      <c r="BJX6" s="210"/>
      <c r="BJY6" s="210"/>
      <c r="BJZ6" s="210"/>
      <c r="BKA6" s="210"/>
      <c r="BKB6" s="210"/>
      <c r="BKC6" s="210"/>
      <c r="BKD6" s="210"/>
      <c r="BKE6" s="210"/>
      <c r="BKF6" s="210"/>
      <c r="BKG6" s="210"/>
      <c r="BKH6" s="210"/>
      <c r="BKI6" s="210"/>
      <c r="BKJ6" s="210"/>
      <c r="BKK6" s="210"/>
      <c r="BKL6" s="210"/>
      <c r="BKM6" s="210"/>
      <c r="BKN6" s="210"/>
      <c r="BKO6" s="210"/>
      <c r="BKP6" s="210"/>
      <c r="BKQ6" s="210"/>
      <c r="BKR6" s="210"/>
      <c r="BKS6" s="210"/>
      <c r="BKT6" s="210"/>
      <c r="BKU6" s="210"/>
      <c r="BKV6" s="210"/>
      <c r="BKW6" s="210"/>
      <c r="BKX6" s="210"/>
      <c r="BKY6" s="210"/>
      <c r="BKZ6" s="210"/>
      <c r="BLA6" s="210"/>
      <c r="BLB6" s="210"/>
      <c r="BLC6" s="210"/>
      <c r="BLD6" s="210"/>
      <c r="BLE6" s="210"/>
      <c r="BLF6" s="210"/>
      <c r="BLG6" s="210"/>
      <c r="BLH6" s="210"/>
      <c r="BLI6" s="210"/>
      <c r="BLJ6" s="210"/>
      <c r="BLK6" s="210"/>
      <c r="BLL6" s="210"/>
      <c r="BLM6" s="210"/>
      <c r="BLN6" s="210"/>
      <c r="BLO6" s="210"/>
      <c r="BLP6" s="210"/>
      <c r="BLQ6" s="210"/>
      <c r="BLR6" s="210"/>
      <c r="BLS6" s="210"/>
      <c r="BLT6" s="210"/>
      <c r="BLU6" s="210"/>
      <c r="BLV6" s="210"/>
      <c r="BLW6" s="210"/>
      <c r="BLX6" s="210"/>
      <c r="BLY6" s="210"/>
      <c r="BLZ6" s="210"/>
      <c r="BMA6" s="210"/>
      <c r="BMB6" s="210"/>
      <c r="BMC6" s="210"/>
      <c r="BMD6" s="210"/>
      <c r="BME6" s="210"/>
      <c r="BMF6" s="210"/>
      <c r="BMG6" s="210"/>
      <c r="BMH6" s="210"/>
      <c r="BMI6" s="210"/>
      <c r="BMJ6" s="210"/>
      <c r="BMK6" s="210"/>
      <c r="BML6" s="210"/>
      <c r="BMM6" s="210"/>
      <c r="BMN6" s="210"/>
      <c r="BMO6" s="210"/>
      <c r="BMP6" s="210"/>
      <c r="BMQ6" s="210"/>
      <c r="BMR6" s="210"/>
      <c r="BMS6" s="210"/>
      <c r="BMT6" s="210"/>
      <c r="BMU6" s="210"/>
      <c r="BMV6" s="210"/>
      <c r="BMW6" s="210"/>
      <c r="BMX6" s="210"/>
      <c r="BMY6" s="210"/>
      <c r="BMZ6" s="210"/>
      <c r="BNA6" s="210"/>
      <c r="BNB6" s="210"/>
      <c r="BNC6" s="210"/>
      <c r="BND6" s="210"/>
      <c r="BNE6" s="210"/>
      <c r="BNF6" s="210"/>
      <c r="BNG6" s="210"/>
      <c r="BNH6" s="210"/>
      <c r="BNI6" s="210"/>
      <c r="BNJ6" s="210"/>
      <c r="BNK6" s="210"/>
      <c r="BNL6" s="210"/>
      <c r="BNM6" s="210"/>
      <c r="BNN6" s="210"/>
      <c r="BNO6" s="210"/>
      <c r="BNP6" s="210"/>
      <c r="BNQ6" s="210"/>
      <c r="BNR6" s="210"/>
      <c r="BNS6" s="210"/>
      <c r="BNT6" s="210"/>
      <c r="BNU6" s="210"/>
      <c r="BNV6" s="210"/>
      <c r="BNW6" s="210"/>
      <c r="BNX6" s="210"/>
      <c r="BNY6" s="210"/>
      <c r="BNZ6" s="210"/>
      <c r="BOA6" s="210"/>
      <c r="BOB6" s="210"/>
      <c r="BOC6" s="210"/>
      <c r="BOD6" s="210"/>
      <c r="BOE6" s="210"/>
      <c r="BOF6" s="210"/>
      <c r="BOG6" s="210"/>
      <c r="BOH6" s="210"/>
      <c r="BOI6" s="210"/>
      <c r="BOJ6" s="210"/>
      <c r="BOK6" s="210"/>
      <c r="BOL6" s="210"/>
      <c r="BOM6" s="210"/>
      <c r="BON6" s="210"/>
      <c r="BOO6" s="210"/>
      <c r="BOP6" s="210"/>
      <c r="BOQ6" s="210"/>
      <c r="BOR6" s="210"/>
      <c r="BOS6" s="210"/>
      <c r="BOT6" s="210"/>
      <c r="BOU6" s="210"/>
      <c r="BOV6" s="210"/>
      <c r="BOW6" s="210"/>
      <c r="BOX6" s="210"/>
      <c r="BOY6" s="210"/>
      <c r="BOZ6" s="210"/>
      <c r="BPA6" s="210"/>
      <c r="BPB6" s="210"/>
      <c r="BPC6" s="210"/>
      <c r="BPD6" s="210"/>
      <c r="BPE6" s="210"/>
      <c r="BPF6" s="210"/>
      <c r="BPG6" s="210"/>
      <c r="BPH6" s="210"/>
      <c r="BPI6" s="210"/>
      <c r="BPJ6" s="210"/>
      <c r="BPK6" s="210"/>
      <c r="BPL6" s="210"/>
      <c r="BPM6" s="210"/>
      <c r="BPN6" s="210"/>
      <c r="BPO6" s="210"/>
      <c r="BPP6" s="210"/>
      <c r="BPQ6" s="210"/>
      <c r="BPR6" s="210"/>
      <c r="BPS6" s="210"/>
      <c r="BPT6" s="210"/>
      <c r="BPU6" s="210"/>
      <c r="BPV6" s="210"/>
      <c r="BPW6" s="210"/>
      <c r="BPX6" s="210"/>
      <c r="BPY6" s="210"/>
      <c r="BPZ6" s="210"/>
      <c r="BQA6" s="210"/>
      <c r="BQB6" s="210"/>
      <c r="BQC6" s="210"/>
      <c r="BQD6" s="210"/>
      <c r="BQE6" s="210"/>
      <c r="BQF6" s="210"/>
      <c r="BQG6" s="210"/>
      <c r="BQH6" s="210"/>
      <c r="BQI6" s="210"/>
      <c r="BQJ6" s="210"/>
      <c r="BQK6" s="210"/>
      <c r="BQL6" s="210"/>
      <c r="BQM6" s="210"/>
      <c r="BQN6" s="210"/>
      <c r="BQO6" s="210"/>
      <c r="BQP6" s="210"/>
      <c r="BQQ6" s="210"/>
      <c r="BQR6" s="210"/>
      <c r="BQS6" s="210"/>
      <c r="BQT6" s="210"/>
      <c r="BQU6" s="210"/>
      <c r="BQV6" s="210"/>
      <c r="BQW6" s="210"/>
      <c r="BQX6" s="210"/>
      <c r="BQY6" s="210"/>
      <c r="BQZ6" s="210"/>
      <c r="BRA6" s="210"/>
      <c r="BRB6" s="210"/>
      <c r="BRC6" s="210"/>
      <c r="BRD6" s="210"/>
      <c r="BRE6" s="210"/>
      <c r="BRF6" s="210"/>
      <c r="BRG6" s="210"/>
      <c r="BRH6" s="210"/>
      <c r="BRI6" s="210"/>
      <c r="BRJ6" s="210"/>
      <c r="BRK6" s="210"/>
      <c r="BRL6" s="210"/>
      <c r="BRM6" s="210"/>
      <c r="BRN6" s="210"/>
      <c r="BRO6" s="210"/>
      <c r="BRP6" s="210"/>
      <c r="BRQ6" s="210"/>
      <c r="BRR6" s="210"/>
      <c r="BRS6" s="210"/>
      <c r="BRT6" s="210"/>
      <c r="BRU6" s="210"/>
      <c r="BRV6" s="210"/>
      <c r="BRW6" s="210"/>
      <c r="BRX6" s="210"/>
      <c r="BRY6" s="210"/>
      <c r="BRZ6" s="210"/>
      <c r="BSA6" s="210"/>
      <c r="BSB6" s="210"/>
      <c r="BSC6" s="210"/>
      <c r="BSD6" s="210"/>
      <c r="BSE6" s="210"/>
      <c r="BSF6" s="210"/>
      <c r="BSG6" s="210"/>
      <c r="BSH6" s="210"/>
      <c r="BSI6" s="210"/>
      <c r="BSJ6" s="210"/>
      <c r="BSK6" s="210"/>
      <c r="BSL6" s="210"/>
      <c r="BSM6" s="210"/>
      <c r="BSN6" s="210"/>
      <c r="BSO6" s="210"/>
      <c r="BSP6" s="210"/>
      <c r="BSQ6" s="210"/>
      <c r="BSR6" s="210"/>
      <c r="BSS6" s="210"/>
      <c r="BST6" s="210"/>
      <c r="BSU6" s="210"/>
      <c r="BSV6" s="210"/>
      <c r="BSW6" s="210"/>
      <c r="BSX6" s="210"/>
      <c r="BSY6" s="210"/>
      <c r="BSZ6" s="210"/>
      <c r="BTA6" s="210"/>
      <c r="BTB6" s="210"/>
      <c r="BTC6" s="210"/>
      <c r="BTD6" s="210"/>
      <c r="BTE6" s="210"/>
      <c r="BTF6" s="210"/>
      <c r="BTG6" s="210"/>
      <c r="BTH6" s="210"/>
      <c r="BTI6" s="210"/>
      <c r="BTJ6" s="210"/>
      <c r="BTK6" s="210"/>
      <c r="BTL6" s="210"/>
      <c r="BTM6" s="210"/>
      <c r="BTN6" s="210"/>
      <c r="BTO6" s="210"/>
      <c r="BTP6" s="210"/>
      <c r="BTQ6" s="210"/>
      <c r="BTR6" s="210"/>
      <c r="BTS6" s="210"/>
      <c r="BTT6" s="210"/>
      <c r="BTU6" s="210"/>
      <c r="BTV6" s="210"/>
      <c r="BTW6" s="210"/>
      <c r="BTX6" s="210"/>
      <c r="BTY6" s="210"/>
      <c r="BTZ6" s="210"/>
      <c r="BUA6" s="210"/>
      <c r="BUB6" s="210"/>
      <c r="BUC6" s="210"/>
      <c r="BUD6" s="210"/>
      <c r="BUE6" s="210"/>
      <c r="BUF6" s="210"/>
      <c r="BUG6" s="210"/>
      <c r="BUH6" s="210"/>
      <c r="BUI6" s="210"/>
      <c r="BUJ6" s="210"/>
      <c r="BUK6" s="210"/>
      <c r="BUL6" s="210"/>
      <c r="BUM6" s="210"/>
      <c r="BUN6" s="210"/>
      <c r="BUO6" s="210"/>
      <c r="BUP6" s="210"/>
      <c r="BUQ6" s="210"/>
      <c r="BUR6" s="210"/>
      <c r="BUS6" s="210"/>
      <c r="BUT6" s="210"/>
      <c r="BUU6" s="210"/>
      <c r="BUV6" s="210"/>
      <c r="BUW6" s="210"/>
      <c r="BUX6" s="210"/>
      <c r="BUY6" s="210"/>
      <c r="BUZ6" s="210"/>
      <c r="BVA6" s="210"/>
      <c r="BVB6" s="210"/>
      <c r="BVC6" s="210"/>
      <c r="BVD6" s="210"/>
      <c r="BVE6" s="210"/>
      <c r="BVF6" s="210"/>
      <c r="BVG6" s="210"/>
      <c r="BVH6" s="210"/>
      <c r="BVI6" s="210"/>
      <c r="BVJ6" s="210"/>
      <c r="BVK6" s="210"/>
      <c r="BVL6" s="210"/>
      <c r="BVM6" s="210"/>
      <c r="BVN6" s="210"/>
      <c r="BVO6" s="210"/>
      <c r="BVP6" s="210"/>
      <c r="BVQ6" s="210"/>
      <c r="BVR6" s="210"/>
      <c r="BVS6" s="210"/>
      <c r="BVT6" s="210"/>
      <c r="BVU6" s="210"/>
      <c r="BVV6" s="210"/>
      <c r="BVW6" s="210"/>
      <c r="BVX6" s="210"/>
      <c r="BVY6" s="210"/>
      <c r="BVZ6" s="210"/>
      <c r="BWA6" s="210"/>
      <c r="BWB6" s="210"/>
      <c r="BWC6" s="210"/>
      <c r="BWD6" s="210"/>
      <c r="BWE6" s="210"/>
      <c r="BWF6" s="210"/>
      <c r="BWG6" s="210"/>
      <c r="BWH6" s="210"/>
      <c r="BWI6" s="210"/>
      <c r="BWJ6" s="210"/>
      <c r="BWK6" s="210"/>
      <c r="BWL6" s="210"/>
      <c r="BWM6" s="210"/>
      <c r="BWN6" s="210"/>
      <c r="BWO6" s="210"/>
      <c r="BWP6" s="210"/>
      <c r="BWQ6" s="210"/>
      <c r="BWR6" s="210"/>
      <c r="BWS6" s="210"/>
      <c r="BWT6" s="210"/>
      <c r="BWU6" s="210"/>
      <c r="BWV6" s="210"/>
      <c r="BWW6" s="210"/>
      <c r="BWX6" s="210"/>
      <c r="BWY6" s="210"/>
      <c r="BWZ6" s="210"/>
      <c r="BXA6" s="210"/>
      <c r="BXB6" s="210"/>
      <c r="BXC6" s="210"/>
      <c r="BXD6" s="210"/>
      <c r="BXE6" s="210"/>
      <c r="BXF6" s="210"/>
      <c r="BXG6" s="210"/>
      <c r="BXH6" s="210"/>
      <c r="BXI6" s="210"/>
      <c r="BXJ6" s="210"/>
      <c r="BXK6" s="210"/>
      <c r="BXL6" s="210"/>
      <c r="BXM6" s="210"/>
      <c r="BXN6" s="210"/>
      <c r="BXO6" s="210"/>
      <c r="BXP6" s="210"/>
      <c r="BXQ6" s="210"/>
      <c r="BXR6" s="210"/>
      <c r="BXS6" s="210"/>
      <c r="BXT6" s="210"/>
      <c r="BXU6" s="210"/>
      <c r="BXV6" s="210"/>
      <c r="BXW6" s="210"/>
      <c r="BXX6" s="210"/>
      <c r="BXY6" s="210"/>
      <c r="BXZ6" s="210"/>
      <c r="BYA6" s="210"/>
      <c r="BYB6" s="210"/>
      <c r="BYC6" s="210"/>
      <c r="BYD6" s="210"/>
      <c r="BYE6" s="210"/>
      <c r="BYF6" s="210"/>
      <c r="BYG6" s="210"/>
      <c r="BYH6" s="210"/>
      <c r="BYI6" s="210"/>
      <c r="BYJ6" s="210"/>
      <c r="BYK6" s="210"/>
      <c r="BYL6" s="210"/>
      <c r="BYM6" s="210"/>
      <c r="BYN6" s="210"/>
      <c r="BYO6" s="210"/>
      <c r="BYP6" s="210"/>
      <c r="BYQ6" s="210"/>
      <c r="BYR6" s="210"/>
      <c r="BYS6" s="210"/>
      <c r="BYT6" s="210"/>
      <c r="BYU6" s="210"/>
      <c r="BYV6" s="210"/>
      <c r="BYW6" s="210"/>
      <c r="BYX6" s="210"/>
      <c r="BYY6" s="210"/>
      <c r="BYZ6" s="210"/>
      <c r="BZA6" s="210"/>
      <c r="BZB6" s="210"/>
      <c r="BZC6" s="210"/>
      <c r="BZD6" s="210"/>
      <c r="BZE6" s="210"/>
      <c r="BZF6" s="210"/>
      <c r="BZG6" s="210"/>
      <c r="BZH6" s="210"/>
      <c r="BZI6" s="210"/>
      <c r="BZJ6" s="210"/>
      <c r="BZK6" s="210"/>
      <c r="BZL6" s="210"/>
      <c r="BZM6" s="210"/>
      <c r="BZN6" s="210"/>
      <c r="BZO6" s="210"/>
      <c r="BZP6" s="210"/>
      <c r="BZQ6" s="210"/>
      <c r="BZR6" s="210"/>
      <c r="BZS6" s="210"/>
      <c r="BZT6" s="210"/>
      <c r="BZU6" s="210"/>
      <c r="BZV6" s="210"/>
      <c r="BZW6" s="210"/>
      <c r="BZX6" s="210"/>
      <c r="BZY6" s="210"/>
      <c r="BZZ6" s="210"/>
      <c r="CAA6" s="210"/>
      <c r="CAB6" s="210"/>
      <c r="CAC6" s="210"/>
      <c r="CAD6" s="210"/>
      <c r="CAE6" s="210"/>
      <c r="CAF6" s="210"/>
      <c r="CAG6" s="210"/>
      <c r="CAH6" s="210"/>
      <c r="CAI6" s="210"/>
      <c r="CAJ6" s="210"/>
      <c r="CAK6" s="210"/>
      <c r="CAL6" s="210"/>
      <c r="CAM6" s="210"/>
      <c r="CAN6" s="210"/>
      <c r="CAO6" s="210"/>
      <c r="CAP6" s="210"/>
      <c r="CAQ6" s="210"/>
      <c r="CAR6" s="210"/>
      <c r="CAS6" s="210"/>
      <c r="CAT6" s="210"/>
      <c r="CAU6" s="210"/>
      <c r="CAV6" s="210"/>
      <c r="CAW6" s="210"/>
      <c r="CAX6" s="210"/>
      <c r="CAY6" s="210"/>
      <c r="CAZ6" s="210"/>
      <c r="CBA6" s="210"/>
      <c r="CBB6" s="210"/>
      <c r="CBC6" s="210"/>
      <c r="CBD6" s="210"/>
      <c r="CBE6" s="210"/>
      <c r="CBF6" s="210"/>
      <c r="CBG6" s="210"/>
      <c r="CBH6" s="210"/>
      <c r="CBI6" s="210"/>
      <c r="CBJ6" s="210"/>
      <c r="CBK6" s="210"/>
      <c r="CBL6" s="210"/>
      <c r="CBM6" s="210"/>
      <c r="CBN6" s="210"/>
      <c r="CBO6" s="210"/>
      <c r="CBP6" s="210"/>
      <c r="CBQ6" s="210"/>
      <c r="CBR6" s="210"/>
      <c r="CBS6" s="210"/>
      <c r="CBT6" s="210"/>
      <c r="CBU6" s="210"/>
      <c r="CBV6" s="210"/>
      <c r="CBW6" s="210"/>
      <c r="CBX6" s="210"/>
      <c r="CBY6" s="210"/>
      <c r="CBZ6" s="210"/>
      <c r="CCA6" s="210"/>
      <c r="CCB6" s="210"/>
      <c r="CCC6" s="210"/>
      <c r="CCD6" s="210"/>
      <c r="CCE6" s="210"/>
      <c r="CCF6" s="210"/>
      <c r="CCG6" s="210"/>
      <c r="CCH6" s="210"/>
      <c r="CCI6" s="210"/>
      <c r="CCJ6" s="210"/>
      <c r="CCK6" s="210"/>
      <c r="CCL6" s="210"/>
      <c r="CCM6" s="210"/>
      <c r="CCN6" s="210"/>
      <c r="CCO6" s="210"/>
      <c r="CCP6" s="210"/>
      <c r="CCQ6" s="210"/>
      <c r="CCR6" s="210"/>
      <c r="CCS6" s="210"/>
      <c r="CCT6" s="210"/>
      <c r="CCU6" s="210"/>
      <c r="CCV6" s="210"/>
      <c r="CCW6" s="210"/>
      <c r="CCX6" s="210"/>
      <c r="CCY6" s="210"/>
      <c r="CCZ6" s="210"/>
      <c r="CDA6" s="210"/>
      <c r="CDB6" s="210"/>
      <c r="CDC6" s="210"/>
      <c r="CDD6" s="210"/>
      <c r="CDE6" s="210"/>
      <c r="CDF6" s="210"/>
      <c r="CDG6" s="210"/>
      <c r="CDH6" s="210"/>
      <c r="CDI6" s="210"/>
      <c r="CDJ6" s="210"/>
      <c r="CDK6" s="210"/>
      <c r="CDL6" s="210"/>
      <c r="CDM6" s="210"/>
      <c r="CDN6" s="210"/>
      <c r="CDO6" s="210"/>
      <c r="CDP6" s="210"/>
      <c r="CDQ6" s="210"/>
      <c r="CDR6" s="210"/>
      <c r="CDS6" s="210"/>
      <c r="CDT6" s="210"/>
      <c r="CDU6" s="210"/>
      <c r="CDV6" s="210"/>
      <c r="CDW6" s="210"/>
      <c r="CDX6" s="210"/>
      <c r="CDY6" s="210"/>
      <c r="CDZ6" s="210"/>
      <c r="CEA6" s="210"/>
      <c r="CEB6" s="210"/>
      <c r="CEC6" s="210"/>
      <c r="CED6" s="210"/>
      <c r="CEE6" s="210"/>
      <c r="CEF6" s="210"/>
      <c r="CEG6" s="210"/>
      <c r="CEH6" s="210"/>
      <c r="CEI6" s="210"/>
      <c r="CEJ6" s="210"/>
      <c r="CEK6" s="210"/>
      <c r="CEL6" s="210"/>
      <c r="CEM6" s="210"/>
      <c r="CEN6" s="210"/>
      <c r="CEO6" s="210"/>
      <c r="CEP6" s="210"/>
      <c r="CEQ6" s="210"/>
      <c r="CER6" s="210"/>
      <c r="CES6" s="210"/>
      <c r="CET6" s="210"/>
      <c r="CEU6" s="210"/>
      <c r="CEV6" s="210"/>
      <c r="CEW6" s="210"/>
      <c r="CEX6" s="210"/>
      <c r="CEY6" s="210"/>
      <c r="CEZ6" s="210"/>
      <c r="CFA6" s="210"/>
      <c r="CFB6" s="210"/>
      <c r="CFC6" s="210"/>
      <c r="CFD6" s="210"/>
      <c r="CFE6" s="210"/>
      <c r="CFF6" s="210"/>
      <c r="CFG6" s="210"/>
      <c r="CFH6" s="210"/>
      <c r="CFI6" s="210"/>
      <c r="CFJ6" s="210"/>
      <c r="CFK6" s="210"/>
      <c r="CFL6" s="210"/>
      <c r="CFM6" s="210"/>
      <c r="CFN6" s="210"/>
      <c r="CFO6" s="210"/>
      <c r="CFP6" s="210"/>
      <c r="CFQ6" s="210"/>
      <c r="CFR6" s="210"/>
      <c r="CFS6" s="210"/>
      <c r="CFT6" s="210"/>
      <c r="CFU6" s="210"/>
      <c r="CFV6" s="210"/>
      <c r="CFW6" s="210"/>
      <c r="CFX6" s="210"/>
      <c r="CFY6" s="210"/>
      <c r="CFZ6" s="210"/>
      <c r="CGA6" s="210"/>
      <c r="CGB6" s="210"/>
      <c r="CGC6" s="210"/>
      <c r="CGD6" s="210"/>
      <c r="CGE6" s="210"/>
      <c r="CGF6" s="210"/>
      <c r="CGG6" s="210"/>
      <c r="CGH6" s="210"/>
      <c r="CGI6" s="210"/>
      <c r="CGJ6" s="210"/>
      <c r="CGK6" s="210"/>
      <c r="CGL6" s="210"/>
      <c r="CGM6" s="210"/>
      <c r="CGN6" s="210"/>
      <c r="CGO6" s="210"/>
      <c r="CGP6" s="210"/>
      <c r="CGQ6" s="210"/>
      <c r="CGR6" s="210"/>
      <c r="CGS6" s="210"/>
      <c r="CGT6" s="210"/>
      <c r="CGU6" s="210"/>
      <c r="CGV6" s="210"/>
      <c r="CGW6" s="210"/>
      <c r="CGX6" s="210"/>
      <c r="CGY6" s="210"/>
      <c r="CGZ6" s="210"/>
      <c r="CHA6" s="210"/>
      <c r="CHB6" s="210"/>
      <c r="CHC6" s="210"/>
      <c r="CHD6" s="210"/>
      <c r="CHE6" s="210"/>
      <c r="CHF6" s="210"/>
      <c r="CHG6" s="210"/>
      <c r="CHH6" s="210"/>
      <c r="CHI6" s="210"/>
      <c r="CHJ6" s="210"/>
      <c r="CHK6" s="210"/>
      <c r="CHL6" s="210"/>
      <c r="CHM6" s="210"/>
      <c r="CHN6" s="210"/>
      <c r="CHO6" s="210"/>
      <c r="CHP6" s="210"/>
      <c r="CHQ6" s="210"/>
      <c r="CHR6" s="210"/>
      <c r="CHS6" s="210"/>
      <c r="CHT6" s="210"/>
      <c r="CHU6" s="210"/>
      <c r="CHV6" s="210"/>
      <c r="CHW6" s="210"/>
      <c r="CHX6" s="210"/>
      <c r="CHY6" s="210"/>
      <c r="CHZ6" s="210"/>
      <c r="CIA6" s="210"/>
      <c r="CIB6" s="210"/>
      <c r="CIC6" s="210"/>
      <c r="CID6" s="210"/>
      <c r="CIE6" s="210"/>
      <c r="CIF6" s="210"/>
      <c r="CIG6" s="210"/>
      <c r="CIH6" s="210"/>
      <c r="CII6" s="210"/>
      <c r="CIJ6" s="210"/>
      <c r="CIK6" s="210"/>
      <c r="CIL6" s="210"/>
      <c r="CIM6" s="210"/>
      <c r="CIN6" s="210"/>
      <c r="CIO6" s="210"/>
      <c r="CIP6" s="210"/>
      <c r="CIQ6" s="210"/>
      <c r="CIR6" s="210"/>
      <c r="CIS6" s="210"/>
      <c r="CIT6" s="210"/>
      <c r="CIU6" s="210"/>
      <c r="CIV6" s="210"/>
      <c r="CIW6" s="210"/>
      <c r="CIX6" s="210"/>
      <c r="CIY6" s="210"/>
      <c r="CIZ6" s="210"/>
      <c r="CJA6" s="210"/>
      <c r="CJB6" s="210"/>
      <c r="CJC6" s="210"/>
      <c r="CJD6" s="210"/>
      <c r="CJE6" s="210"/>
      <c r="CJF6" s="210"/>
      <c r="CJG6" s="210"/>
      <c r="CJH6" s="210"/>
      <c r="CJI6" s="210"/>
      <c r="CJJ6" s="210"/>
      <c r="CJK6" s="210"/>
      <c r="CJL6" s="210"/>
      <c r="CJM6" s="210"/>
      <c r="CJN6" s="210"/>
      <c r="CJO6" s="210"/>
      <c r="CJP6" s="210"/>
      <c r="CJQ6" s="210"/>
      <c r="CJR6" s="210"/>
      <c r="CJS6" s="210"/>
      <c r="CJT6" s="210"/>
      <c r="CJU6" s="210"/>
      <c r="CJV6" s="210"/>
      <c r="CJW6" s="210"/>
      <c r="CJX6" s="210"/>
      <c r="CJY6" s="210"/>
      <c r="CJZ6" s="210"/>
      <c r="CKA6" s="210"/>
      <c r="CKB6" s="210"/>
      <c r="CKC6" s="210"/>
      <c r="CKD6" s="210"/>
      <c r="CKE6" s="210"/>
      <c r="CKF6" s="210"/>
      <c r="CKG6" s="210"/>
      <c r="CKH6" s="210"/>
      <c r="CKI6" s="210"/>
      <c r="CKJ6" s="210"/>
      <c r="CKK6" s="210"/>
      <c r="CKL6" s="210"/>
      <c r="CKM6" s="210"/>
      <c r="CKN6" s="210"/>
      <c r="CKO6" s="210"/>
      <c r="CKP6" s="210"/>
      <c r="CKQ6" s="210"/>
      <c r="CKR6" s="210"/>
      <c r="CKS6" s="210"/>
      <c r="CKT6" s="210"/>
      <c r="CKU6" s="210"/>
      <c r="CKV6" s="210"/>
      <c r="CKW6" s="210"/>
      <c r="CKX6" s="210"/>
      <c r="CKY6" s="210"/>
      <c r="CKZ6" s="210"/>
      <c r="CLA6" s="210"/>
      <c r="CLB6" s="210"/>
      <c r="CLC6" s="210"/>
      <c r="CLD6" s="210"/>
      <c r="CLE6" s="210"/>
      <c r="CLF6" s="210"/>
      <c r="CLG6" s="210"/>
      <c r="CLH6" s="210"/>
      <c r="CLI6" s="210"/>
      <c r="CLJ6" s="210"/>
      <c r="CLK6" s="210"/>
      <c r="CLL6" s="210"/>
      <c r="CLM6" s="210"/>
      <c r="CLN6" s="210"/>
      <c r="CLO6" s="210"/>
      <c r="CLP6" s="210"/>
      <c r="CLQ6" s="210"/>
      <c r="CLR6" s="210"/>
      <c r="CLS6" s="210"/>
      <c r="CLT6" s="210"/>
      <c r="CLU6" s="210"/>
      <c r="CLV6" s="210"/>
      <c r="CLW6" s="210"/>
      <c r="CLX6" s="210"/>
      <c r="CLY6" s="210"/>
      <c r="CLZ6" s="210"/>
      <c r="CMA6" s="210"/>
      <c r="CMB6" s="210"/>
      <c r="CMC6" s="210"/>
      <c r="CMD6" s="210"/>
      <c r="CME6" s="210"/>
      <c r="CMF6" s="210"/>
      <c r="CMG6" s="210"/>
      <c r="CMH6" s="210"/>
      <c r="CMI6" s="210"/>
      <c r="CMJ6" s="210"/>
      <c r="CMK6" s="210"/>
      <c r="CML6" s="210"/>
      <c r="CMM6" s="210"/>
      <c r="CMN6" s="210"/>
      <c r="CMO6" s="210"/>
      <c r="CMP6" s="210"/>
      <c r="CMQ6" s="210"/>
      <c r="CMR6" s="210"/>
      <c r="CMS6" s="210"/>
      <c r="CMT6" s="210"/>
      <c r="CMU6" s="210"/>
      <c r="CMV6" s="210"/>
      <c r="CMW6" s="210"/>
      <c r="CMX6" s="210"/>
      <c r="CMY6" s="210"/>
      <c r="CMZ6" s="210"/>
      <c r="CNA6" s="210"/>
      <c r="CNB6" s="210"/>
      <c r="CNC6" s="210"/>
      <c r="CND6" s="210"/>
      <c r="CNE6" s="210"/>
      <c r="CNF6" s="210"/>
      <c r="CNG6" s="210"/>
      <c r="CNH6" s="210"/>
      <c r="CNI6" s="210"/>
      <c r="CNJ6" s="210"/>
      <c r="CNK6" s="210"/>
      <c r="CNL6" s="210"/>
      <c r="CNM6" s="210"/>
      <c r="CNN6" s="210"/>
      <c r="CNO6" s="210"/>
      <c r="CNP6" s="210"/>
      <c r="CNQ6" s="210"/>
      <c r="CNR6" s="210"/>
      <c r="CNS6" s="210"/>
      <c r="CNT6" s="210"/>
      <c r="CNU6" s="210"/>
      <c r="CNV6" s="210"/>
      <c r="CNW6" s="210"/>
      <c r="CNX6" s="210"/>
      <c r="CNY6" s="210"/>
      <c r="CNZ6" s="210"/>
      <c r="COA6" s="210"/>
      <c r="COB6" s="210"/>
      <c r="COC6" s="210"/>
      <c r="COD6" s="210"/>
      <c r="COE6" s="210"/>
      <c r="COF6" s="210"/>
      <c r="COG6" s="210"/>
      <c r="COH6" s="210"/>
      <c r="COI6" s="210"/>
      <c r="COJ6" s="210"/>
      <c r="COK6" s="210"/>
      <c r="COL6" s="210"/>
      <c r="COM6" s="210"/>
      <c r="CON6" s="210"/>
      <c r="COO6" s="210"/>
      <c r="COP6" s="210"/>
      <c r="COQ6" s="210"/>
      <c r="COR6" s="210"/>
      <c r="COS6" s="210"/>
      <c r="COT6" s="210"/>
      <c r="COU6" s="210"/>
      <c r="COV6" s="210"/>
      <c r="COW6" s="210"/>
      <c r="COX6" s="210"/>
      <c r="COY6" s="210"/>
      <c r="COZ6" s="210"/>
      <c r="CPA6" s="210"/>
      <c r="CPB6" s="210"/>
      <c r="CPC6" s="210"/>
      <c r="CPD6" s="210"/>
      <c r="CPE6" s="210"/>
      <c r="CPF6" s="210"/>
      <c r="CPG6" s="210"/>
      <c r="CPH6" s="210"/>
      <c r="CPI6" s="210"/>
      <c r="CPJ6" s="210"/>
      <c r="CPK6" s="210"/>
      <c r="CPL6" s="210"/>
      <c r="CPM6" s="210"/>
      <c r="CPN6" s="210"/>
      <c r="CPO6" s="210"/>
      <c r="CPP6" s="210"/>
      <c r="CPQ6" s="210"/>
      <c r="CPR6" s="210"/>
      <c r="CPS6" s="210"/>
      <c r="CPT6" s="210"/>
      <c r="CPU6" s="210"/>
      <c r="CPV6" s="210"/>
      <c r="CPW6" s="210"/>
      <c r="CPX6" s="210"/>
      <c r="CPY6" s="210"/>
      <c r="CPZ6" s="210"/>
      <c r="CQA6" s="210"/>
      <c r="CQB6" s="210"/>
      <c r="CQC6" s="210"/>
      <c r="CQD6" s="210"/>
      <c r="CQE6" s="210"/>
      <c r="CQF6" s="210"/>
      <c r="CQG6" s="210"/>
      <c r="CQH6" s="210"/>
      <c r="CQI6" s="210"/>
      <c r="CQJ6" s="210"/>
      <c r="CQK6" s="210"/>
      <c r="CQL6" s="210"/>
      <c r="CQM6" s="210"/>
      <c r="CQN6" s="210"/>
      <c r="CQO6" s="210"/>
      <c r="CQP6" s="210"/>
      <c r="CQQ6" s="210"/>
      <c r="CQR6" s="210"/>
      <c r="CQS6" s="210"/>
      <c r="CQT6" s="210"/>
      <c r="CQU6" s="210"/>
      <c r="CQV6" s="210"/>
      <c r="CQW6" s="210"/>
      <c r="CQX6" s="210"/>
      <c r="CQY6" s="210"/>
      <c r="CQZ6" s="210"/>
      <c r="CRA6" s="210"/>
      <c r="CRB6" s="210"/>
      <c r="CRC6" s="210"/>
      <c r="CRD6" s="210"/>
      <c r="CRE6" s="210"/>
      <c r="CRF6" s="210"/>
      <c r="CRG6" s="210"/>
      <c r="CRH6" s="210"/>
      <c r="CRI6" s="210"/>
      <c r="CRJ6" s="210"/>
      <c r="CRK6" s="210"/>
      <c r="CRL6" s="210"/>
      <c r="CRM6" s="210"/>
      <c r="CRN6" s="210"/>
      <c r="CRO6" s="210"/>
      <c r="CRP6" s="210"/>
      <c r="CRQ6" s="210"/>
      <c r="CRR6" s="210"/>
      <c r="CRS6" s="210"/>
      <c r="CRT6" s="210"/>
      <c r="CRU6" s="210"/>
      <c r="CRV6" s="210"/>
      <c r="CRW6" s="210"/>
      <c r="CRX6" s="210"/>
      <c r="CRY6" s="210"/>
      <c r="CRZ6" s="210"/>
      <c r="CSA6" s="210"/>
      <c r="CSB6" s="210"/>
      <c r="CSC6" s="210"/>
      <c r="CSD6" s="210"/>
      <c r="CSE6" s="210"/>
      <c r="CSF6" s="210"/>
      <c r="CSG6" s="210"/>
      <c r="CSH6" s="210"/>
      <c r="CSI6" s="210"/>
      <c r="CSJ6" s="210"/>
      <c r="CSK6" s="210"/>
      <c r="CSL6" s="210"/>
      <c r="CSM6" s="210"/>
      <c r="CSN6" s="210"/>
      <c r="CSO6" s="210"/>
      <c r="CSP6" s="210"/>
      <c r="CSQ6" s="210"/>
      <c r="CSR6" s="210"/>
      <c r="CSS6" s="210"/>
      <c r="CST6" s="210"/>
      <c r="CSU6" s="210"/>
      <c r="CSV6" s="210"/>
      <c r="CSW6" s="210"/>
      <c r="CSX6" s="210"/>
      <c r="CSY6" s="210"/>
      <c r="CSZ6" s="210"/>
      <c r="CTA6" s="210"/>
      <c r="CTB6" s="210"/>
      <c r="CTC6" s="210"/>
      <c r="CTD6" s="210"/>
      <c r="CTE6" s="210"/>
      <c r="CTF6" s="210"/>
      <c r="CTG6" s="210"/>
      <c r="CTH6" s="210"/>
      <c r="CTI6" s="210"/>
      <c r="CTJ6" s="210"/>
      <c r="CTK6" s="210"/>
      <c r="CTL6" s="210"/>
      <c r="CTM6" s="210"/>
      <c r="CTN6" s="210"/>
      <c r="CTO6" s="210"/>
      <c r="CTP6" s="210"/>
      <c r="CTQ6" s="210"/>
      <c r="CTR6" s="210"/>
      <c r="CTS6" s="210"/>
      <c r="CTT6" s="210"/>
      <c r="CTU6" s="210"/>
      <c r="CTV6" s="210"/>
      <c r="CTW6" s="210"/>
      <c r="CTX6" s="210"/>
      <c r="CTY6" s="210"/>
      <c r="CTZ6" s="210"/>
      <c r="CUA6" s="210"/>
      <c r="CUB6" s="210"/>
      <c r="CUC6" s="210"/>
      <c r="CUD6" s="210"/>
      <c r="CUE6" s="210"/>
      <c r="CUF6" s="210"/>
      <c r="CUG6" s="210"/>
      <c r="CUH6" s="210"/>
      <c r="CUI6" s="210"/>
      <c r="CUJ6" s="210"/>
      <c r="CUK6" s="210"/>
      <c r="CUL6" s="210"/>
      <c r="CUM6" s="210"/>
      <c r="CUN6" s="210"/>
      <c r="CUO6" s="210"/>
      <c r="CUP6" s="210"/>
      <c r="CUQ6" s="210"/>
      <c r="CUR6" s="210"/>
      <c r="CUS6" s="210"/>
      <c r="CUT6" s="210"/>
      <c r="CUU6" s="210"/>
      <c r="CUV6" s="210"/>
      <c r="CUW6" s="210"/>
      <c r="CUX6" s="210"/>
      <c r="CUY6" s="210"/>
      <c r="CUZ6" s="210"/>
      <c r="CVA6" s="210"/>
      <c r="CVB6" s="210"/>
      <c r="CVC6" s="210"/>
      <c r="CVD6" s="210"/>
      <c r="CVE6" s="210"/>
      <c r="CVF6" s="210"/>
      <c r="CVG6" s="210"/>
      <c r="CVH6" s="210"/>
      <c r="CVI6" s="210"/>
      <c r="CVJ6" s="210"/>
      <c r="CVK6" s="210"/>
      <c r="CVL6" s="210"/>
      <c r="CVM6" s="210"/>
      <c r="CVN6" s="210"/>
      <c r="CVO6" s="210"/>
      <c r="CVP6" s="210"/>
      <c r="CVQ6" s="210"/>
      <c r="CVR6" s="210"/>
      <c r="CVS6" s="210"/>
      <c r="CVT6" s="210"/>
      <c r="CVU6" s="210"/>
      <c r="CVV6" s="210"/>
      <c r="CVW6" s="210"/>
      <c r="CVX6" s="210"/>
      <c r="CVY6" s="210"/>
      <c r="CVZ6" s="210"/>
      <c r="CWA6" s="210"/>
      <c r="CWB6" s="210"/>
      <c r="CWC6" s="210"/>
      <c r="CWD6" s="210"/>
      <c r="CWE6" s="210"/>
      <c r="CWF6" s="210"/>
      <c r="CWG6" s="210"/>
      <c r="CWH6" s="210"/>
      <c r="CWI6" s="210"/>
      <c r="CWJ6" s="210"/>
      <c r="CWK6" s="210"/>
      <c r="CWL6" s="210"/>
      <c r="CWM6" s="210"/>
      <c r="CWN6" s="210"/>
      <c r="CWO6" s="210"/>
      <c r="CWP6" s="210"/>
      <c r="CWQ6" s="210"/>
      <c r="CWR6" s="210"/>
      <c r="CWS6" s="210"/>
      <c r="CWT6" s="210"/>
      <c r="CWU6" s="210"/>
      <c r="CWV6" s="210"/>
      <c r="CWW6" s="210"/>
      <c r="CWX6" s="210"/>
      <c r="CWY6" s="210"/>
      <c r="CWZ6" s="210"/>
      <c r="CXA6" s="210"/>
      <c r="CXB6" s="210"/>
      <c r="CXC6" s="210"/>
      <c r="CXD6" s="210"/>
      <c r="CXE6" s="210"/>
      <c r="CXF6" s="210"/>
      <c r="CXG6" s="210"/>
      <c r="CXH6" s="210"/>
      <c r="CXI6" s="210"/>
      <c r="CXJ6" s="210"/>
      <c r="CXK6" s="210"/>
      <c r="CXL6" s="210"/>
      <c r="CXM6" s="210"/>
      <c r="CXN6" s="210"/>
      <c r="CXO6" s="210"/>
      <c r="CXP6" s="210"/>
      <c r="CXQ6" s="210"/>
      <c r="CXR6" s="210"/>
      <c r="CXS6" s="210"/>
      <c r="CXT6" s="210"/>
      <c r="CXU6" s="210"/>
      <c r="CXV6" s="210"/>
      <c r="CXW6" s="210"/>
      <c r="CXX6" s="210"/>
      <c r="CXY6" s="210"/>
      <c r="CXZ6" s="210"/>
      <c r="CYA6" s="210"/>
      <c r="CYB6" s="210"/>
      <c r="CYC6" s="210"/>
      <c r="CYD6" s="210"/>
      <c r="CYE6" s="210"/>
      <c r="CYF6" s="210"/>
      <c r="CYG6" s="210"/>
      <c r="CYH6" s="210"/>
      <c r="CYI6" s="210"/>
      <c r="CYJ6" s="210"/>
      <c r="CYK6" s="210"/>
      <c r="CYL6" s="210"/>
      <c r="CYM6" s="210"/>
      <c r="CYN6" s="210"/>
      <c r="CYO6" s="210"/>
      <c r="CYP6" s="210"/>
      <c r="CYQ6" s="210"/>
      <c r="CYR6" s="210"/>
      <c r="CYS6" s="210"/>
      <c r="CYT6" s="210"/>
      <c r="CYU6" s="210"/>
      <c r="CYV6" s="210"/>
      <c r="CYW6" s="210"/>
      <c r="CYX6" s="210"/>
      <c r="CYY6" s="210"/>
      <c r="CYZ6" s="210"/>
      <c r="CZA6" s="210"/>
      <c r="CZB6" s="210"/>
      <c r="CZC6" s="210"/>
      <c r="CZD6" s="210"/>
      <c r="CZE6" s="210"/>
      <c r="CZF6" s="210"/>
      <c r="CZG6" s="210"/>
      <c r="CZH6" s="210"/>
      <c r="CZI6" s="210"/>
      <c r="CZJ6" s="210"/>
      <c r="CZK6" s="210"/>
      <c r="CZL6" s="210"/>
      <c r="CZM6" s="210"/>
      <c r="CZN6" s="210"/>
      <c r="CZO6" s="210"/>
      <c r="CZP6" s="210"/>
      <c r="CZQ6" s="210"/>
      <c r="CZR6" s="210"/>
      <c r="CZS6" s="210"/>
      <c r="CZT6" s="210"/>
      <c r="CZU6" s="210"/>
      <c r="CZV6" s="210"/>
      <c r="CZW6" s="210"/>
      <c r="CZX6" s="210"/>
      <c r="CZY6" s="210"/>
      <c r="CZZ6" s="210"/>
      <c r="DAA6" s="210"/>
      <c r="DAB6" s="210"/>
      <c r="DAC6" s="210"/>
      <c r="DAD6" s="210"/>
      <c r="DAE6" s="210"/>
      <c r="DAF6" s="210"/>
      <c r="DAG6" s="210"/>
      <c r="DAH6" s="210"/>
      <c r="DAI6" s="210"/>
      <c r="DAJ6" s="210"/>
      <c r="DAK6" s="210"/>
      <c r="DAL6" s="210"/>
      <c r="DAM6" s="210"/>
      <c r="DAN6" s="210"/>
      <c r="DAO6" s="210"/>
      <c r="DAP6" s="210"/>
      <c r="DAQ6" s="210"/>
      <c r="DAR6" s="210"/>
      <c r="DAS6" s="210"/>
      <c r="DAT6" s="210"/>
      <c r="DAU6" s="210"/>
      <c r="DAV6" s="210"/>
      <c r="DAW6" s="210"/>
      <c r="DAX6" s="210"/>
      <c r="DAY6" s="210"/>
      <c r="DAZ6" s="210"/>
      <c r="DBA6" s="210"/>
      <c r="DBB6" s="210"/>
      <c r="DBC6" s="210"/>
      <c r="DBD6" s="210"/>
      <c r="DBE6" s="210"/>
      <c r="DBF6" s="210"/>
      <c r="DBG6" s="210"/>
      <c r="DBH6" s="210"/>
      <c r="DBI6" s="210"/>
      <c r="DBJ6" s="210"/>
      <c r="DBK6" s="210"/>
      <c r="DBL6" s="210"/>
      <c r="DBM6" s="210"/>
      <c r="DBN6" s="210"/>
      <c r="DBO6" s="210"/>
      <c r="DBP6" s="210"/>
      <c r="DBQ6" s="210"/>
      <c r="DBR6" s="210"/>
      <c r="DBS6" s="210"/>
      <c r="DBT6" s="210"/>
      <c r="DBU6" s="210"/>
      <c r="DBV6" s="210"/>
      <c r="DBW6" s="210"/>
      <c r="DBX6" s="210"/>
      <c r="DBY6" s="210"/>
      <c r="DBZ6" s="210"/>
      <c r="DCA6" s="210"/>
      <c r="DCB6" s="210"/>
      <c r="DCC6" s="210"/>
      <c r="DCD6" s="210"/>
      <c r="DCE6" s="210"/>
      <c r="DCF6" s="210"/>
      <c r="DCG6" s="210"/>
      <c r="DCH6" s="210"/>
      <c r="DCI6" s="210"/>
      <c r="DCJ6" s="210"/>
      <c r="DCK6" s="210"/>
      <c r="DCL6" s="210"/>
      <c r="DCM6" s="210"/>
      <c r="DCN6" s="210"/>
      <c r="DCO6" s="210"/>
      <c r="DCP6" s="210"/>
      <c r="DCQ6" s="210"/>
      <c r="DCR6" s="210"/>
      <c r="DCS6" s="210"/>
      <c r="DCT6" s="210"/>
      <c r="DCU6" s="210"/>
      <c r="DCV6" s="210"/>
      <c r="DCW6" s="210"/>
      <c r="DCX6" s="210"/>
      <c r="DCY6" s="210"/>
      <c r="DCZ6" s="210"/>
      <c r="DDA6" s="210"/>
      <c r="DDB6" s="210"/>
      <c r="DDC6" s="210"/>
      <c r="DDD6" s="210"/>
      <c r="DDE6" s="210"/>
      <c r="DDF6" s="210"/>
      <c r="DDG6" s="210"/>
      <c r="DDH6" s="210"/>
      <c r="DDI6" s="210"/>
      <c r="DDJ6" s="210"/>
      <c r="DDK6" s="210"/>
      <c r="DDL6" s="210"/>
      <c r="DDM6" s="210"/>
      <c r="DDN6" s="210"/>
      <c r="DDO6" s="210"/>
      <c r="DDP6" s="210"/>
      <c r="DDQ6" s="210"/>
      <c r="DDR6" s="210"/>
      <c r="DDS6" s="210"/>
      <c r="DDT6" s="210"/>
      <c r="DDU6" s="210"/>
      <c r="DDV6" s="210"/>
      <c r="DDW6" s="210"/>
      <c r="DDX6" s="210"/>
      <c r="DDY6" s="210"/>
      <c r="DDZ6" s="210"/>
      <c r="DEA6" s="210"/>
      <c r="DEB6" s="210"/>
      <c r="DEC6" s="210"/>
      <c r="DED6" s="210"/>
      <c r="DEE6" s="210"/>
      <c r="DEF6" s="210"/>
      <c r="DEG6" s="210"/>
      <c r="DEH6" s="210"/>
      <c r="DEI6" s="210"/>
      <c r="DEJ6" s="210"/>
      <c r="DEK6" s="210"/>
      <c r="DEL6" s="210"/>
      <c r="DEM6" s="210"/>
      <c r="DEN6" s="210"/>
      <c r="DEO6" s="210"/>
      <c r="DEP6" s="210"/>
      <c r="DEQ6" s="210"/>
      <c r="DER6" s="210"/>
      <c r="DES6" s="210"/>
      <c r="DET6" s="210"/>
      <c r="DEU6" s="210"/>
      <c r="DEV6" s="210"/>
      <c r="DEW6" s="210"/>
      <c r="DEX6" s="210"/>
      <c r="DEY6" s="210"/>
      <c r="DEZ6" s="210"/>
      <c r="DFA6" s="210"/>
      <c r="DFB6" s="210"/>
      <c r="DFC6" s="210"/>
      <c r="DFD6" s="210"/>
      <c r="DFE6" s="210"/>
      <c r="DFF6" s="210"/>
      <c r="DFG6" s="210"/>
      <c r="DFH6" s="210"/>
      <c r="DFI6" s="210"/>
      <c r="DFJ6" s="210"/>
      <c r="DFK6" s="210"/>
      <c r="DFL6" s="210"/>
      <c r="DFM6" s="210"/>
      <c r="DFN6" s="210"/>
      <c r="DFO6" s="210"/>
      <c r="DFP6" s="210"/>
      <c r="DFQ6" s="210"/>
      <c r="DFR6" s="210"/>
      <c r="DFS6" s="210"/>
      <c r="DFT6" s="210"/>
      <c r="DFU6" s="210"/>
      <c r="DFV6" s="210"/>
      <c r="DFW6" s="210"/>
      <c r="DFX6" s="210"/>
      <c r="DFY6" s="210"/>
      <c r="DFZ6" s="210"/>
      <c r="DGA6" s="210"/>
      <c r="DGB6" s="210"/>
      <c r="DGC6" s="210"/>
      <c r="DGD6" s="210"/>
      <c r="DGE6" s="210"/>
      <c r="DGF6" s="210"/>
      <c r="DGG6" s="210"/>
      <c r="DGH6" s="210"/>
      <c r="DGI6" s="210"/>
      <c r="DGJ6" s="210"/>
      <c r="DGK6" s="210"/>
      <c r="DGL6" s="210"/>
      <c r="DGM6" s="210"/>
      <c r="DGN6" s="210"/>
      <c r="DGO6" s="210"/>
      <c r="DGP6" s="210"/>
      <c r="DGQ6" s="210"/>
      <c r="DGR6" s="210"/>
      <c r="DGS6" s="210"/>
      <c r="DGT6" s="210"/>
      <c r="DGU6" s="210"/>
      <c r="DGV6" s="210"/>
      <c r="DGW6" s="210"/>
      <c r="DGX6" s="210"/>
      <c r="DGY6" s="210"/>
      <c r="DGZ6" s="210"/>
      <c r="DHA6" s="210"/>
      <c r="DHB6" s="210"/>
      <c r="DHC6" s="210"/>
      <c r="DHD6" s="210"/>
      <c r="DHE6" s="210"/>
      <c r="DHF6" s="210"/>
      <c r="DHG6" s="210"/>
      <c r="DHH6" s="210"/>
      <c r="DHI6" s="210"/>
      <c r="DHJ6" s="210"/>
      <c r="DHK6" s="210"/>
      <c r="DHL6" s="210"/>
      <c r="DHM6" s="210"/>
      <c r="DHN6" s="210"/>
      <c r="DHO6" s="210"/>
      <c r="DHP6" s="210"/>
      <c r="DHQ6" s="210"/>
      <c r="DHR6" s="210"/>
      <c r="DHS6" s="210"/>
      <c r="DHT6" s="210"/>
      <c r="DHU6" s="210"/>
      <c r="DHV6" s="210"/>
      <c r="DHW6" s="210"/>
      <c r="DHX6" s="210"/>
      <c r="DHY6" s="210"/>
      <c r="DHZ6" s="210"/>
      <c r="DIA6" s="210"/>
      <c r="DIB6" s="210"/>
      <c r="DIC6" s="210"/>
      <c r="DID6" s="210"/>
      <c r="DIE6" s="210"/>
      <c r="DIF6" s="210"/>
      <c r="DIG6" s="210"/>
      <c r="DIH6" s="210"/>
      <c r="DII6" s="210"/>
      <c r="DIJ6" s="210"/>
      <c r="DIK6" s="210"/>
      <c r="DIL6" s="210"/>
      <c r="DIM6" s="210"/>
      <c r="DIN6" s="210"/>
      <c r="DIO6" s="210"/>
      <c r="DIP6" s="210"/>
      <c r="DIQ6" s="210"/>
      <c r="DIR6" s="210"/>
      <c r="DIS6" s="210"/>
      <c r="DIT6" s="210"/>
      <c r="DIU6" s="210"/>
      <c r="DIV6" s="210"/>
      <c r="DIW6" s="210"/>
      <c r="DIX6" s="210"/>
      <c r="DIY6" s="210"/>
      <c r="DIZ6" s="210"/>
      <c r="DJA6" s="210"/>
      <c r="DJB6" s="210"/>
      <c r="DJC6" s="210"/>
      <c r="DJD6" s="210"/>
      <c r="DJE6" s="210"/>
      <c r="DJF6" s="210"/>
      <c r="DJG6" s="210"/>
      <c r="DJH6" s="210"/>
      <c r="DJI6" s="210"/>
      <c r="DJJ6" s="210"/>
      <c r="DJK6" s="210"/>
      <c r="DJL6" s="210"/>
      <c r="DJM6" s="210"/>
      <c r="DJN6" s="210"/>
      <c r="DJO6" s="210"/>
      <c r="DJP6" s="210"/>
      <c r="DJQ6" s="210"/>
      <c r="DJR6" s="210"/>
      <c r="DJS6" s="210"/>
      <c r="DJT6" s="210"/>
      <c r="DJU6" s="210"/>
      <c r="DJV6" s="210"/>
      <c r="DJW6" s="210"/>
      <c r="DJX6" s="210"/>
      <c r="DJY6" s="210"/>
      <c r="DJZ6" s="210"/>
      <c r="DKA6" s="210"/>
      <c r="DKB6" s="210"/>
      <c r="DKC6" s="210"/>
      <c r="DKD6" s="210"/>
      <c r="DKE6" s="210"/>
      <c r="DKF6" s="210"/>
      <c r="DKG6" s="210"/>
      <c r="DKH6" s="210"/>
      <c r="DKI6" s="210"/>
      <c r="DKJ6" s="210"/>
      <c r="DKK6" s="210"/>
      <c r="DKL6" s="210"/>
      <c r="DKM6" s="210"/>
      <c r="DKN6" s="210"/>
      <c r="DKO6" s="210"/>
      <c r="DKP6" s="210"/>
      <c r="DKQ6" s="210"/>
      <c r="DKR6" s="210"/>
      <c r="DKS6" s="210"/>
      <c r="DKT6" s="210"/>
      <c r="DKU6" s="210"/>
      <c r="DKV6" s="210"/>
      <c r="DKW6" s="210"/>
      <c r="DKX6" s="210"/>
      <c r="DKY6" s="210"/>
      <c r="DKZ6" s="210"/>
      <c r="DLA6" s="210"/>
      <c r="DLB6" s="210"/>
      <c r="DLC6" s="210"/>
      <c r="DLD6" s="210"/>
      <c r="DLE6" s="210"/>
      <c r="DLF6" s="210"/>
      <c r="DLG6" s="210"/>
      <c r="DLH6" s="210"/>
      <c r="DLI6" s="210"/>
      <c r="DLJ6" s="210"/>
      <c r="DLK6" s="210"/>
      <c r="DLL6" s="210"/>
      <c r="DLM6" s="210"/>
      <c r="DLN6" s="210"/>
      <c r="DLO6" s="210"/>
      <c r="DLP6" s="210"/>
      <c r="DLQ6" s="210"/>
      <c r="DLR6" s="210"/>
      <c r="DLS6" s="210"/>
      <c r="DLT6" s="210"/>
      <c r="DLU6" s="210"/>
      <c r="DLV6" s="210"/>
      <c r="DLW6" s="210"/>
      <c r="DLX6" s="210"/>
      <c r="DLY6" s="210"/>
      <c r="DLZ6" s="210"/>
      <c r="DMA6" s="210"/>
      <c r="DMB6" s="210"/>
      <c r="DMC6" s="210"/>
      <c r="DMD6" s="210"/>
      <c r="DME6" s="210"/>
      <c r="DMF6" s="210"/>
      <c r="DMG6" s="210"/>
      <c r="DMH6" s="210"/>
      <c r="DMI6" s="210"/>
      <c r="DMJ6" s="210"/>
      <c r="DMK6" s="210"/>
      <c r="DML6" s="210"/>
      <c r="DMM6" s="210"/>
      <c r="DMN6" s="210"/>
      <c r="DMO6" s="210"/>
      <c r="DMP6" s="210"/>
      <c r="DMQ6" s="210"/>
      <c r="DMR6" s="210"/>
      <c r="DMS6" s="210"/>
      <c r="DMT6" s="210"/>
      <c r="DMU6" s="210"/>
      <c r="DMV6" s="210"/>
      <c r="DMW6" s="210"/>
      <c r="DMX6" s="210"/>
      <c r="DMY6" s="210"/>
      <c r="DMZ6" s="210"/>
      <c r="DNA6" s="210"/>
      <c r="DNB6" s="210"/>
      <c r="DNC6" s="210"/>
      <c r="DND6" s="210"/>
      <c r="DNE6" s="210"/>
      <c r="DNF6" s="210"/>
      <c r="DNG6" s="210"/>
      <c r="DNH6" s="210"/>
      <c r="DNI6" s="210"/>
      <c r="DNJ6" s="210"/>
      <c r="DNK6" s="210"/>
      <c r="DNL6" s="210"/>
      <c r="DNM6" s="210"/>
      <c r="DNN6" s="210"/>
      <c r="DNO6" s="210"/>
      <c r="DNP6" s="210"/>
      <c r="DNQ6" s="210"/>
      <c r="DNR6" s="210"/>
      <c r="DNS6" s="210"/>
      <c r="DNT6" s="210"/>
      <c r="DNU6" s="210"/>
      <c r="DNV6" s="210"/>
      <c r="DNW6" s="210"/>
      <c r="DNX6" s="210"/>
      <c r="DNY6" s="210"/>
      <c r="DNZ6" s="210"/>
      <c r="DOA6" s="210"/>
      <c r="DOB6" s="210"/>
      <c r="DOC6" s="210"/>
      <c r="DOD6" s="210"/>
      <c r="DOE6" s="210"/>
      <c r="DOF6" s="210"/>
      <c r="DOG6" s="210"/>
      <c r="DOH6" s="210"/>
      <c r="DOI6" s="210"/>
      <c r="DOJ6" s="210"/>
      <c r="DOK6" s="210"/>
      <c r="DOL6" s="210"/>
      <c r="DOM6" s="210"/>
      <c r="DON6" s="210"/>
      <c r="DOO6" s="210"/>
      <c r="DOP6" s="210"/>
      <c r="DOQ6" s="210"/>
      <c r="DOR6" s="210"/>
      <c r="DOS6" s="210"/>
      <c r="DOT6" s="210"/>
      <c r="DOU6" s="210"/>
      <c r="DOV6" s="210"/>
      <c r="DOW6" s="210"/>
      <c r="DOX6" s="210"/>
      <c r="DOY6" s="210"/>
      <c r="DOZ6" s="210"/>
      <c r="DPA6" s="210"/>
      <c r="DPB6" s="210"/>
      <c r="DPC6" s="210"/>
      <c r="DPD6" s="210"/>
      <c r="DPE6" s="210"/>
      <c r="DPF6" s="210"/>
      <c r="DPG6" s="210"/>
      <c r="DPH6" s="210"/>
      <c r="DPI6" s="210"/>
      <c r="DPJ6" s="210"/>
      <c r="DPK6" s="210"/>
      <c r="DPL6" s="210"/>
      <c r="DPM6" s="210"/>
      <c r="DPN6" s="210"/>
      <c r="DPO6" s="210"/>
      <c r="DPP6" s="210"/>
      <c r="DPQ6" s="210"/>
      <c r="DPR6" s="210"/>
      <c r="DPS6" s="210"/>
      <c r="DPT6" s="210"/>
      <c r="DPU6" s="210"/>
      <c r="DPV6" s="210"/>
      <c r="DPW6" s="210"/>
      <c r="DPX6" s="210"/>
      <c r="DPY6" s="210"/>
      <c r="DPZ6" s="210"/>
      <c r="DQA6" s="210"/>
      <c r="DQB6" s="210"/>
      <c r="DQC6" s="210"/>
      <c r="DQD6" s="210"/>
      <c r="DQE6" s="210"/>
      <c r="DQF6" s="210"/>
      <c r="DQG6" s="210"/>
      <c r="DQH6" s="210"/>
      <c r="DQI6" s="210"/>
      <c r="DQJ6" s="210"/>
      <c r="DQK6" s="210"/>
      <c r="DQL6" s="210"/>
      <c r="DQM6" s="210"/>
      <c r="DQN6" s="210"/>
      <c r="DQO6" s="210"/>
      <c r="DQP6" s="210"/>
      <c r="DQQ6" s="210"/>
      <c r="DQR6" s="210"/>
      <c r="DQS6" s="210"/>
      <c r="DQT6" s="210"/>
      <c r="DQU6" s="210"/>
      <c r="DQV6" s="210"/>
      <c r="DQW6" s="210"/>
      <c r="DQX6" s="210"/>
      <c r="DQY6" s="210"/>
      <c r="DQZ6" s="210"/>
      <c r="DRA6" s="210"/>
      <c r="DRB6" s="210"/>
      <c r="DRC6" s="210"/>
      <c r="DRD6" s="210"/>
      <c r="DRE6" s="210"/>
      <c r="DRF6" s="210"/>
      <c r="DRG6" s="210"/>
      <c r="DRH6" s="210"/>
      <c r="DRI6" s="210"/>
      <c r="DRJ6" s="210"/>
      <c r="DRK6" s="210"/>
      <c r="DRL6" s="210"/>
      <c r="DRM6" s="210"/>
      <c r="DRN6" s="210"/>
      <c r="DRO6" s="210"/>
      <c r="DRP6" s="210"/>
      <c r="DRQ6" s="210"/>
      <c r="DRR6" s="210"/>
      <c r="DRS6" s="210"/>
      <c r="DRT6" s="210"/>
      <c r="DRU6" s="210"/>
      <c r="DRV6" s="210"/>
      <c r="DRW6" s="210"/>
      <c r="DRX6" s="210"/>
      <c r="DRY6" s="210"/>
      <c r="DRZ6" s="210"/>
      <c r="DSA6" s="210"/>
      <c r="DSB6" s="210"/>
      <c r="DSC6" s="210"/>
      <c r="DSD6" s="210"/>
      <c r="DSE6" s="210"/>
      <c r="DSF6" s="210"/>
      <c r="DSG6" s="210"/>
      <c r="DSH6" s="210"/>
      <c r="DSI6" s="210"/>
      <c r="DSJ6" s="210"/>
      <c r="DSK6" s="210"/>
      <c r="DSL6" s="210"/>
      <c r="DSM6" s="210"/>
      <c r="DSN6" s="210"/>
      <c r="DSO6" s="210"/>
      <c r="DSP6" s="210"/>
      <c r="DSQ6" s="210"/>
      <c r="DSR6" s="210"/>
      <c r="DSS6" s="210"/>
      <c r="DST6" s="210"/>
      <c r="DSU6" s="210"/>
      <c r="DSV6" s="210"/>
      <c r="DSW6" s="210"/>
      <c r="DSX6" s="210"/>
      <c r="DSY6" s="210"/>
      <c r="DSZ6" s="210"/>
      <c r="DTA6" s="210"/>
      <c r="DTB6" s="210"/>
      <c r="DTC6" s="210"/>
      <c r="DTD6" s="210"/>
      <c r="DTE6" s="210"/>
      <c r="DTF6" s="210"/>
      <c r="DTG6" s="210"/>
      <c r="DTH6" s="210"/>
      <c r="DTI6" s="210"/>
      <c r="DTJ6" s="210"/>
      <c r="DTK6" s="210"/>
      <c r="DTL6" s="210"/>
      <c r="DTM6" s="210"/>
      <c r="DTN6" s="210"/>
      <c r="DTO6" s="210"/>
      <c r="DTP6" s="210"/>
      <c r="DTQ6" s="210"/>
      <c r="DTR6" s="210"/>
      <c r="DTS6" s="210"/>
      <c r="DTT6" s="210"/>
      <c r="DTU6" s="210"/>
      <c r="DTV6" s="210"/>
      <c r="DTW6" s="210"/>
      <c r="DTX6" s="210"/>
      <c r="DTY6" s="210"/>
      <c r="DTZ6" s="210"/>
      <c r="DUA6" s="210"/>
      <c r="DUB6" s="210"/>
      <c r="DUC6" s="210"/>
      <c r="DUD6" s="210"/>
      <c r="DUE6" s="210"/>
      <c r="DUF6" s="210"/>
      <c r="DUG6" s="210"/>
      <c r="DUH6" s="210"/>
      <c r="DUI6" s="210"/>
      <c r="DUJ6" s="210"/>
      <c r="DUK6" s="210"/>
      <c r="DUL6" s="210"/>
      <c r="DUM6" s="210"/>
      <c r="DUN6" s="210"/>
      <c r="DUO6" s="210"/>
      <c r="DUP6" s="210"/>
      <c r="DUQ6" s="210"/>
      <c r="DUR6" s="210"/>
      <c r="DUS6" s="210"/>
      <c r="DUT6" s="210"/>
      <c r="DUU6" s="210"/>
      <c r="DUV6" s="210"/>
      <c r="DUW6" s="210"/>
      <c r="DUX6" s="210"/>
      <c r="DUY6" s="210"/>
      <c r="DUZ6" s="210"/>
      <c r="DVA6" s="210"/>
      <c r="DVB6" s="210"/>
      <c r="DVC6" s="210"/>
      <c r="DVD6" s="210"/>
      <c r="DVE6" s="210"/>
      <c r="DVF6" s="210"/>
      <c r="DVG6" s="210"/>
      <c r="DVH6" s="210"/>
      <c r="DVI6" s="210"/>
      <c r="DVJ6" s="210"/>
      <c r="DVK6" s="210"/>
      <c r="DVL6" s="210"/>
      <c r="DVM6" s="210"/>
      <c r="DVN6" s="210"/>
      <c r="DVO6" s="210"/>
      <c r="DVP6" s="210"/>
      <c r="DVQ6" s="210"/>
      <c r="DVR6" s="210"/>
      <c r="DVS6" s="210"/>
      <c r="DVT6" s="210"/>
      <c r="DVU6" s="210"/>
      <c r="DVV6" s="210"/>
      <c r="DVW6" s="210"/>
      <c r="DVX6" s="210"/>
      <c r="DVY6" s="210"/>
      <c r="DVZ6" s="210"/>
      <c r="DWA6" s="210"/>
      <c r="DWB6" s="210"/>
      <c r="DWC6" s="210"/>
      <c r="DWD6" s="210"/>
      <c r="DWE6" s="210"/>
      <c r="DWF6" s="210"/>
      <c r="DWG6" s="210"/>
      <c r="DWH6" s="210"/>
      <c r="DWI6" s="210"/>
      <c r="DWJ6" s="210"/>
      <c r="DWK6" s="210"/>
      <c r="DWL6" s="210"/>
      <c r="DWM6" s="210"/>
      <c r="DWN6" s="210"/>
      <c r="DWO6" s="210"/>
      <c r="DWP6" s="210"/>
      <c r="DWQ6" s="210"/>
      <c r="DWR6" s="210"/>
      <c r="DWS6" s="210"/>
      <c r="DWT6" s="210"/>
      <c r="DWU6" s="210"/>
      <c r="DWV6" s="210"/>
      <c r="DWW6" s="210"/>
      <c r="DWX6" s="210"/>
      <c r="DWY6" s="210"/>
      <c r="DWZ6" s="210"/>
      <c r="DXA6" s="210"/>
      <c r="DXB6" s="210"/>
      <c r="DXC6" s="210"/>
      <c r="DXD6" s="210"/>
      <c r="DXE6" s="210"/>
      <c r="DXF6" s="210"/>
      <c r="DXG6" s="210"/>
      <c r="DXH6" s="210"/>
      <c r="DXI6" s="210"/>
      <c r="DXJ6" s="210"/>
      <c r="DXK6" s="210"/>
      <c r="DXL6" s="210"/>
      <c r="DXM6" s="210"/>
      <c r="DXN6" s="210"/>
      <c r="DXO6" s="210"/>
      <c r="DXP6" s="210"/>
      <c r="DXQ6" s="210"/>
      <c r="DXR6" s="210"/>
      <c r="DXS6" s="210"/>
      <c r="DXT6" s="210"/>
      <c r="DXU6" s="210"/>
      <c r="DXV6" s="210"/>
      <c r="DXW6" s="210"/>
      <c r="DXX6" s="210"/>
      <c r="DXY6" s="210"/>
      <c r="DXZ6" s="210"/>
      <c r="DYA6" s="210"/>
      <c r="DYB6" s="210"/>
      <c r="DYC6" s="210"/>
      <c r="DYD6" s="210"/>
      <c r="DYE6" s="210"/>
      <c r="DYF6" s="210"/>
      <c r="DYG6" s="210"/>
      <c r="DYH6" s="210"/>
      <c r="DYI6" s="210"/>
      <c r="DYJ6" s="210"/>
      <c r="DYK6" s="210"/>
      <c r="DYL6" s="210"/>
      <c r="DYM6" s="210"/>
      <c r="DYN6" s="210"/>
      <c r="DYO6" s="210"/>
      <c r="DYP6" s="210"/>
      <c r="DYQ6" s="210"/>
      <c r="DYR6" s="210"/>
      <c r="DYS6" s="210"/>
      <c r="DYT6" s="210"/>
      <c r="DYU6" s="210"/>
      <c r="DYV6" s="210"/>
      <c r="DYW6" s="210"/>
      <c r="DYX6" s="210"/>
      <c r="DYY6" s="210"/>
      <c r="DYZ6" s="210"/>
      <c r="DZA6" s="210"/>
      <c r="DZB6" s="210"/>
      <c r="DZC6" s="210"/>
      <c r="DZD6" s="210"/>
      <c r="DZE6" s="210"/>
      <c r="DZF6" s="210"/>
      <c r="DZG6" s="210"/>
      <c r="DZH6" s="210"/>
      <c r="DZI6" s="210"/>
      <c r="DZJ6" s="210"/>
      <c r="DZK6" s="210"/>
      <c r="DZL6" s="210"/>
      <c r="DZM6" s="210"/>
      <c r="DZN6" s="210"/>
      <c r="DZO6" s="210"/>
      <c r="DZP6" s="210"/>
      <c r="DZQ6" s="210"/>
      <c r="DZR6" s="210"/>
      <c r="DZS6" s="210"/>
      <c r="DZT6" s="210"/>
      <c r="DZU6" s="210"/>
      <c r="DZV6" s="210"/>
      <c r="DZW6" s="210"/>
      <c r="DZX6" s="210"/>
      <c r="DZY6" s="210"/>
      <c r="DZZ6" s="210"/>
      <c r="EAA6" s="210"/>
      <c r="EAB6" s="210"/>
      <c r="EAC6" s="210"/>
      <c r="EAD6" s="210"/>
      <c r="EAE6" s="210"/>
      <c r="EAF6" s="210"/>
      <c r="EAG6" s="210"/>
      <c r="EAH6" s="210"/>
      <c r="EAI6" s="210"/>
      <c r="EAJ6" s="210"/>
      <c r="EAK6" s="210"/>
      <c r="EAL6" s="210"/>
      <c r="EAM6" s="210"/>
      <c r="EAN6" s="210"/>
      <c r="EAO6" s="210"/>
      <c r="EAP6" s="210"/>
      <c r="EAQ6" s="210"/>
      <c r="EAR6" s="210"/>
      <c r="EAS6" s="210"/>
      <c r="EAT6" s="210"/>
      <c r="EAU6" s="210"/>
      <c r="EAV6" s="210"/>
      <c r="EAW6" s="210"/>
      <c r="EAX6" s="210"/>
      <c r="EAY6" s="210"/>
      <c r="EAZ6" s="210"/>
      <c r="EBA6" s="210"/>
      <c r="EBB6" s="210"/>
      <c r="EBC6" s="210"/>
      <c r="EBD6" s="210"/>
      <c r="EBE6" s="210"/>
      <c r="EBF6" s="210"/>
      <c r="EBG6" s="210"/>
      <c r="EBH6" s="210"/>
      <c r="EBI6" s="210"/>
      <c r="EBJ6" s="210"/>
      <c r="EBK6" s="210"/>
      <c r="EBL6" s="210"/>
      <c r="EBM6" s="210"/>
      <c r="EBN6" s="210"/>
      <c r="EBO6" s="210"/>
      <c r="EBP6" s="210"/>
      <c r="EBQ6" s="210"/>
      <c r="EBR6" s="210"/>
      <c r="EBS6" s="210"/>
      <c r="EBT6" s="210"/>
      <c r="EBU6" s="210"/>
      <c r="EBV6" s="210"/>
      <c r="EBW6" s="210"/>
      <c r="EBX6" s="210"/>
      <c r="EBY6" s="210"/>
      <c r="EBZ6" s="210"/>
      <c r="ECA6" s="210"/>
      <c r="ECB6" s="210"/>
      <c r="ECC6" s="210"/>
      <c r="ECD6" s="210"/>
      <c r="ECE6" s="210"/>
      <c r="ECF6" s="210"/>
      <c r="ECG6" s="210"/>
      <c r="ECH6" s="210"/>
      <c r="ECI6" s="210"/>
      <c r="ECJ6" s="210"/>
      <c r="ECK6" s="210"/>
      <c r="ECL6" s="210"/>
      <c r="ECM6" s="210"/>
      <c r="ECN6" s="210"/>
      <c r="ECO6" s="210"/>
      <c r="ECP6" s="210"/>
      <c r="ECQ6" s="210"/>
      <c r="ECR6" s="210"/>
      <c r="ECS6" s="210"/>
      <c r="ECT6" s="210"/>
      <c r="ECU6" s="210"/>
      <c r="ECV6" s="210"/>
      <c r="ECW6" s="210"/>
      <c r="ECX6" s="210"/>
      <c r="ECY6" s="210"/>
      <c r="ECZ6" s="210"/>
      <c r="EDA6" s="210"/>
      <c r="EDB6" s="210"/>
      <c r="EDC6" s="210"/>
      <c r="EDD6" s="210"/>
      <c r="EDE6" s="210"/>
      <c r="EDF6" s="210"/>
      <c r="EDG6" s="210"/>
      <c r="EDH6" s="210"/>
      <c r="EDI6" s="210"/>
      <c r="EDJ6" s="210"/>
      <c r="EDK6" s="210"/>
      <c r="EDL6" s="210"/>
      <c r="EDM6" s="210"/>
      <c r="EDN6" s="210"/>
      <c r="EDO6" s="210"/>
      <c r="EDP6" s="210"/>
      <c r="EDQ6" s="210"/>
      <c r="EDR6" s="210"/>
      <c r="EDS6" s="210"/>
      <c r="EDT6" s="210"/>
      <c r="EDU6" s="210"/>
      <c r="EDV6" s="210"/>
      <c r="EDW6" s="210"/>
      <c r="EDX6" s="210"/>
      <c r="EDY6" s="210"/>
      <c r="EDZ6" s="210"/>
      <c r="EEA6" s="210"/>
      <c r="EEB6" s="210"/>
      <c r="EEC6" s="210"/>
      <c r="EED6" s="210"/>
      <c r="EEE6" s="210"/>
      <c r="EEF6" s="210"/>
      <c r="EEG6" s="210"/>
      <c r="EEH6" s="210"/>
      <c r="EEI6" s="210"/>
      <c r="EEJ6" s="210"/>
      <c r="EEK6" s="210"/>
      <c r="EEL6" s="210"/>
      <c r="EEM6" s="210"/>
      <c r="EEN6" s="210"/>
      <c r="EEO6" s="210"/>
      <c r="EEP6" s="210"/>
      <c r="EEQ6" s="210"/>
      <c r="EER6" s="210"/>
      <c r="EES6" s="210"/>
      <c r="EET6" s="210"/>
      <c r="EEU6" s="210"/>
      <c r="EEV6" s="210"/>
      <c r="EEW6" s="210"/>
      <c r="EEX6" s="210"/>
      <c r="EEY6" s="210"/>
      <c r="EEZ6" s="210"/>
      <c r="EFA6" s="210"/>
      <c r="EFB6" s="210"/>
      <c r="EFC6" s="210"/>
      <c r="EFD6" s="210"/>
      <c r="EFE6" s="210"/>
      <c r="EFF6" s="210"/>
      <c r="EFG6" s="210"/>
      <c r="EFH6" s="210"/>
      <c r="EFI6" s="210"/>
      <c r="EFJ6" s="210"/>
      <c r="EFK6" s="210"/>
      <c r="EFL6" s="210"/>
      <c r="EFM6" s="210"/>
      <c r="EFN6" s="210"/>
      <c r="EFO6" s="210"/>
      <c r="EFP6" s="210"/>
      <c r="EFQ6" s="210"/>
      <c r="EFR6" s="210"/>
      <c r="EFS6" s="210"/>
      <c r="EFT6" s="210"/>
      <c r="EFU6" s="210"/>
      <c r="EFV6" s="210"/>
      <c r="EFW6" s="210"/>
      <c r="EFX6" s="210"/>
      <c r="EFY6" s="210"/>
      <c r="EFZ6" s="210"/>
      <c r="EGA6" s="210"/>
      <c r="EGB6" s="210"/>
      <c r="EGC6" s="210"/>
      <c r="EGD6" s="210"/>
      <c r="EGE6" s="210"/>
      <c r="EGF6" s="210"/>
      <c r="EGG6" s="210"/>
      <c r="EGH6" s="210"/>
      <c r="EGI6" s="210"/>
      <c r="EGJ6" s="210"/>
      <c r="EGK6" s="210"/>
      <c r="EGL6" s="210"/>
      <c r="EGM6" s="210"/>
      <c r="EGN6" s="210"/>
      <c r="EGO6" s="210"/>
      <c r="EGP6" s="210"/>
      <c r="EGQ6" s="210"/>
      <c r="EGR6" s="210"/>
      <c r="EGS6" s="210"/>
      <c r="EGT6" s="210"/>
      <c r="EGU6" s="210"/>
      <c r="EGV6" s="210"/>
      <c r="EGW6" s="210"/>
      <c r="EGX6" s="210"/>
      <c r="EGY6" s="210"/>
      <c r="EGZ6" s="210"/>
      <c r="EHA6" s="210"/>
      <c r="EHB6" s="210"/>
      <c r="EHC6" s="210"/>
      <c r="EHD6" s="210"/>
      <c r="EHE6" s="210"/>
      <c r="EHF6" s="210"/>
      <c r="EHG6" s="210"/>
      <c r="EHH6" s="210"/>
      <c r="EHI6" s="210"/>
      <c r="EHJ6" s="210"/>
      <c r="EHK6" s="210"/>
      <c r="EHL6" s="210"/>
      <c r="EHM6" s="210"/>
      <c r="EHN6" s="210"/>
      <c r="EHO6" s="210"/>
      <c r="EHP6" s="210"/>
      <c r="EHQ6" s="210"/>
      <c r="EHR6" s="210"/>
      <c r="EHS6" s="210"/>
      <c r="EHT6" s="210"/>
      <c r="EHU6" s="210"/>
      <c r="EHV6" s="210"/>
      <c r="EHW6" s="210"/>
      <c r="EHX6" s="210"/>
      <c r="EHY6" s="210"/>
      <c r="EHZ6" s="210"/>
      <c r="EIA6" s="210"/>
      <c r="EIB6" s="210"/>
      <c r="EIC6" s="210"/>
      <c r="EID6" s="210"/>
      <c r="EIE6" s="210"/>
      <c r="EIF6" s="210"/>
      <c r="EIG6" s="210"/>
      <c r="EIH6" s="210"/>
      <c r="EII6" s="210"/>
      <c r="EIJ6" s="210"/>
      <c r="EIK6" s="210"/>
      <c r="EIL6" s="210"/>
      <c r="EIM6" s="210"/>
      <c r="EIN6" s="210"/>
      <c r="EIO6" s="210"/>
      <c r="EIP6" s="210"/>
      <c r="EIQ6" s="210"/>
      <c r="EIR6" s="210"/>
      <c r="EIS6" s="210"/>
      <c r="EIT6" s="210"/>
      <c r="EIU6" s="210"/>
      <c r="EIV6" s="210"/>
      <c r="EIW6" s="210"/>
      <c r="EIX6" s="210"/>
      <c r="EIY6" s="210"/>
      <c r="EIZ6" s="210"/>
      <c r="EJA6" s="210"/>
      <c r="EJB6" s="210"/>
      <c r="EJC6" s="210"/>
      <c r="EJD6" s="210"/>
      <c r="EJE6" s="210"/>
      <c r="EJF6" s="210"/>
      <c r="EJG6" s="210"/>
      <c r="EJH6" s="210"/>
      <c r="EJI6" s="210"/>
      <c r="EJJ6" s="210"/>
      <c r="EJK6" s="210"/>
      <c r="EJL6" s="210"/>
      <c r="EJM6" s="210"/>
      <c r="EJN6" s="210"/>
      <c r="EJO6" s="210"/>
      <c r="EJP6" s="210"/>
      <c r="EJQ6" s="210"/>
      <c r="EJR6" s="210"/>
      <c r="EJS6" s="210"/>
      <c r="EJT6" s="210"/>
      <c r="EJU6" s="210"/>
      <c r="EJV6" s="210"/>
      <c r="EJW6" s="210"/>
      <c r="EJX6" s="210"/>
      <c r="EJY6" s="210"/>
      <c r="EJZ6" s="210"/>
      <c r="EKA6" s="210"/>
      <c r="EKB6" s="210"/>
      <c r="EKC6" s="210"/>
      <c r="EKD6" s="210"/>
      <c r="EKE6" s="210"/>
      <c r="EKF6" s="210"/>
      <c r="EKG6" s="210"/>
      <c r="EKH6" s="210"/>
      <c r="EKI6" s="210"/>
      <c r="EKJ6" s="210"/>
      <c r="EKK6" s="210"/>
      <c r="EKL6" s="210"/>
      <c r="EKM6" s="210"/>
      <c r="EKN6" s="210"/>
      <c r="EKO6" s="210"/>
      <c r="EKP6" s="210"/>
      <c r="EKQ6" s="210"/>
      <c r="EKR6" s="210"/>
      <c r="EKS6" s="210"/>
      <c r="EKT6" s="210"/>
      <c r="EKU6" s="210"/>
      <c r="EKV6" s="210"/>
      <c r="EKW6" s="210"/>
      <c r="EKX6" s="210"/>
      <c r="EKY6" s="210"/>
      <c r="EKZ6" s="210"/>
      <c r="ELA6" s="210"/>
      <c r="ELB6" s="210"/>
      <c r="ELC6" s="210"/>
      <c r="ELD6" s="210"/>
      <c r="ELE6" s="210"/>
      <c r="ELF6" s="210"/>
      <c r="ELG6" s="210"/>
      <c r="ELH6" s="210"/>
      <c r="ELI6" s="210"/>
      <c r="ELJ6" s="210"/>
      <c r="ELK6" s="210"/>
      <c r="ELL6" s="210"/>
      <c r="ELM6" s="210"/>
      <c r="ELN6" s="210"/>
      <c r="ELO6" s="210"/>
      <c r="ELP6" s="210"/>
      <c r="ELQ6" s="210"/>
      <c r="ELR6" s="210"/>
      <c r="ELS6" s="210"/>
      <c r="ELT6" s="210"/>
      <c r="ELU6" s="210"/>
      <c r="ELV6" s="210"/>
      <c r="ELW6" s="210"/>
      <c r="ELX6" s="210"/>
      <c r="ELY6" s="210"/>
      <c r="ELZ6" s="210"/>
      <c r="EMA6" s="210"/>
      <c r="EMB6" s="210"/>
      <c r="EMC6" s="210"/>
      <c r="EMD6" s="210"/>
      <c r="EME6" s="210"/>
      <c r="EMF6" s="210"/>
      <c r="EMG6" s="210"/>
      <c r="EMH6" s="210"/>
      <c r="EMI6" s="210"/>
      <c r="EMJ6" s="210"/>
      <c r="EMK6" s="210"/>
      <c r="EML6" s="210"/>
      <c r="EMM6" s="210"/>
      <c r="EMN6" s="210"/>
      <c r="EMO6" s="210"/>
      <c r="EMP6" s="210"/>
      <c r="EMQ6" s="210"/>
      <c r="EMR6" s="210"/>
      <c r="EMS6" s="210"/>
      <c r="EMT6" s="210"/>
      <c r="EMU6" s="210"/>
      <c r="EMV6" s="210"/>
      <c r="EMW6" s="210"/>
      <c r="EMX6" s="210"/>
      <c r="EMY6" s="210"/>
      <c r="EMZ6" s="210"/>
      <c r="ENA6" s="210"/>
      <c r="ENB6" s="210"/>
      <c r="ENC6" s="210"/>
      <c r="END6" s="210"/>
      <c r="ENE6" s="210"/>
      <c r="ENF6" s="210"/>
      <c r="ENG6" s="210"/>
      <c r="ENH6" s="210"/>
      <c r="ENI6" s="210"/>
      <c r="ENJ6" s="210"/>
      <c r="ENK6" s="210"/>
      <c r="ENL6" s="210"/>
      <c r="ENM6" s="210"/>
      <c r="ENN6" s="210"/>
      <c r="ENO6" s="210"/>
      <c r="ENP6" s="210"/>
      <c r="ENQ6" s="210"/>
      <c r="ENR6" s="210"/>
      <c r="ENS6" s="210"/>
      <c r="ENT6" s="210"/>
      <c r="ENU6" s="210"/>
      <c r="ENV6" s="210"/>
      <c r="ENW6" s="210"/>
      <c r="ENX6" s="210"/>
      <c r="ENY6" s="210"/>
      <c r="ENZ6" s="210"/>
      <c r="EOA6" s="210"/>
      <c r="EOB6" s="210"/>
      <c r="EOC6" s="210"/>
      <c r="EOD6" s="210"/>
      <c r="EOE6" s="210"/>
      <c r="EOF6" s="210"/>
      <c r="EOG6" s="210"/>
      <c r="EOH6" s="210"/>
      <c r="EOI6" s="210"/>
      <c r="EOJ6" s="210"/>
      <c r="EOK6" s="210"/>
      <c r="EOL6" s="210"/>
      <c r="EOM6" s="210"/>
      <c r="EON6" s="210"/>
      <c r="EOO6" s="210"/>
      <c r="EOP6" s="210"/>
      <c r="EOQ6" s="210"/>
      <c r="EOR6" s="210"/>
      <c r="EOS6" s="210"/>
      <c r="EOT6" s="210"/>
      <c r="EOU6" s="210"/>
      <c r="EOV6" s="210"/>
      <c r="EOW6" s="210"/>
      <c r="EOX6" s="210"/>
      <c r="EOY6" s="210"/>
      <c r="EOZ6" s="210"/>
      <c r="EPA6" s="210"/>
      <c r="EPB6" s="210"/>
      <c r="EPC6" s="210"/>
      <c r="EPD6" s="210"/>
      <c r="EPE6" s="210"/>
      <c r="EPF6" s="210"/>
      <c r="EPG6" s="210"/>
      <c r="EPH6" s="210"/>
      <c r="EPI6" s="210"/>
      <c r="EPJ6" s="210"/>
      <c r="EPK6" s="210"/>
      <c r="EPL6" s="210"/>
      <c r="EPM6" s="210"/>
      <c r="EPN6" s="210"/>
      <c r="EPO6" s="210"/>
      <c r="EPP6" s="210"/>
      <c r="EPQ6" s="210"/>
      <c r="EPR6" s="210"/>
      <c r="EPS6" s="210"/>
      <c r="EPT6" s="210"/>
      <c r="EPU6" s="210"/>
      <c r="EPV6" s="210"/>
      <c r="EPW6" s="210"/>
      <c r="EPX6" s="210"/>
      <c r="EPY6" s="210"/>
      <c r="EPZ6" s="210"/>
      <c r="EQA6" s="210"/>
      <c r="EQB6" s="210"/>
      <c r="EQC6" s="210"/>
      <c r="EQD6" s="210"/>
      <c r="EQE6" s="210"/>
      <c r="EQF6" s="210"/>
      <c r="EQG6" s="210"/>
      <c r="EQH6" s="210"/>
      <c r="EQI6" s="210"/>
      <c r="EQJ6" s="210"/>
      <c r="EQK6" s="210"/>
      <c r="EQL6" s="210"/>
      <c r="EQM6" s="210"/>
      <c r="EQN6" s="210"/>
      <c r="EQO6" s="210"/>
      <c r="EQP6" s="210"/>
      <c r="EQQ6" s="210"/>
      <c r="EQR6" s="210"/>
      <c r="EQS6" s="210"/>
      <c r="EQT6" s="210"/>
      <c r="EQU6" s="210"/>
      <c r="EQV6" s="210"/>
      <c r="EQW6" s="210"/>
      <c r="EQX6" s="210"/>
      <c r="EQY6" s="210"/>
      <c r="EQZ6" s="210"/>
      <c r="ERA6" s="210"/>
      <c r="ERB6" s="210"/>
      <c r="ERC6" s="210"/>
      <c r="ERD6" s="210"/>
      <c r="ERE6" s="210"/>
      <c r="ERF6" s="210"/>
      <c r="ERG6" s="210"/>
      <c r="ERH6" s="210"/>
      <c r="ERI6" s="210"/>
      <c r="ERJ6" s="210"/>
      <c r="ERK6" s="210"/>
      <c r="ERL6" s="210"/>
      <c r="ERM6" s="210"/>
      <c r="ERN6" s="210"/>
      <c r="ERO6" s="210"/>
      <c r="ERP6" s="210"/>
      <c r="ERQ6" s="210"/>
      <c r="ERR6" s="210"/>
      <c r="ERS6" s="210"/>
      <c r="ERT6" s="210"/>
      <c r="ERU6" s="210"/>
      <c r="ERV6" s="210"/>
      <c r="ERW6" s="210"/>
      <c r="ERX6" s="210"/>
      <c r="ERY6" s="210"/>
      <c r="ERZ6" s="210"/>
      <c r="ESA6" s="210"/>
      <c r="ESB6" s="210"/>
      <c r="ESC6" s="210"/>
      <c r="ESD6" s="210"/>
      <c r="ESE6" s="210"/>
      <c r="ESF6" s="210"/>
      <c r="ESG6" s="210"/>
      <c r="ESH6" s="210"/>
      <c r="ESI6" s="210"/>
      <c r="ESJ6" s="210"/>
      <c r="ESK6" s="210"/>
      <c r="ESL6" s="210"/>
      <c r="ESM6" s="210"/>
      <c r="ESN6" s="210"/>
      <c r="ESO6" s="210"/>
      <c r="ESP6" s="210"/>
      <c r="ESQ6" s="210"/>
      <c r="ESR6" s="210"/>
      <c r="ESS6" s="210"/>
      <c r="EST6" s="210"/>
      <c r="ESU6" s="210"/>
      <c r="ESV6" s="210"/>
      <c r="ESW6" s="210"/>
      <c r="ESX6" s="210"/>
      <c r="ESY6" s="210"/>
      <c r="ESZ6" s="210"/>
      <c r="ETA6" s="210"/>
      <c r="ETB6" s="210"/>
      <c r="ETC6" s="210"/>
      <c r="ETD6" s="210"/>
      <c r="ETE6" s="210"/>
      <c r="ETF6" s="210"/>
      <c r="ETG6" s="210"/>
      <c r="ETH6" s="210"/>
      <c r="ETI6" s="210"/>
      <c r="ETJ6" s="210"/>
      <c r="ETK6" s="210"/>
      <c r="ETL6" s="210"/>
      <c r="ETM6" s="210"/>
      <c r="ETN6" s="210"/>
      <c r="ETO6" s="210"/>
      <c r="ETP6" s="210"/>
      <c r="ETQ6" s="210"/>
      <c r="ETR6" s="210"/>
      <c r="ETS6" s="210"/>
      <c r="ETT6" s="210"/>
      <c r="ETU6" s="210"/>
      <c r="ETV6" s="210"/>
      <c r="ETW6" s="210"/>
      <c r="ETX6" s="210"/>
      <c r="ETY6" s="210"/>
      <c r="ETZ6" s="210"/>
      <c r="EUA6" s="210"/>
      <c r="EUB6" s="210"/>
      <c r="EUC6" s="210"/>
      <c r="EUD6" s="210"/>
      <c r="EUE6" s="210"/>
      <c r="EUF6" s="210"/>
      <c r="EUG6" s="210"/>
      <c r="EUH6" s="210"/>
      <c r="EUI6" s="210"/>
      <c r="EUJ6" s="210"/>
      <c r="EUK6" s="210"/>
      <c r="EUL6" s="210"/>
      <c r="EUM6" s="210"/>
      <c r="EUN6" s="210"/>
      <c r="EUO6" s="210"/>
      <c r="EUP6" s="210"/>
      <c r="EUQ6" s="210"/>
      <c r="EUR6" s="210"/>
      <c r="EUS6" s="210"/>
      <c r="EUT6" s="210"/>
      <c r="EUU6" s="210"/>
      <c r="EUV6" s="210"/>
      <c r="EUW6" s="210"/>
      <c r="EUX6" s="210"/>
      <c r="EUY6" s="210"/>
      <c r="EUZ6" s="210"/>
      <c r="EVA6" s="210"/>
      <c r="EVB6" s="210"/>
      <c r="EVC6" s="210"/>
      <c r="EVD6" s="210"/>
      <c r="EVE6" s="210"/>
      <c r="EVF6" s="210"/>
      <c r="EVG6" s="210"/>
      <c r="EVH6" s="210"/>
      <c r="EVI6" s="210"/>
      <c r="EVJ6" s="210"/>
      <c r="EVK6" s="210"/>
      <c r="EVL6" s="210"/>
      <c r="EVM6" s="210"/>
      <c r="EVN6" s="210"/>
      <c r="EVO6" s="210"/>
      <c r="EVP6" s="210"/>
      <c r="EVQ6" s="210"/>
      <c r="EVR6" s="210"/>
      <c r="EVS6" s="210"/>
      <c r="EVT6" s="210"/>
      <c r="EVU6" s="210"/>
      <c r="EVV6" s="210"/>
      <c r="EVW6" s="210"/>
      <c r="EVX6" s="210"/>
      <c r="EVY6" s="210"/>
      <c r="EVZ6" s="210"/>
      <c r="EWA6" s="210"/>
      <c r="EWB6" s="210"/>
      <c r="EWC6" s="210"/>
      <c r="EWD6" s="210"/>
      <c r="EWE6" s="210"/>
      <c r="EWF6" s="210"/>
      <c r="EWG6" s="210"/>
      <c r="EWH6" s="210"/>
      <c r="EWI6" s="210"/>
      <c r="EWJ6" s="210"/>
      <c r="EWK6" s="210"/>
      <c r="EWL6" s="210"/>
      <c r="EWM6" s="210"/>
      <c r="EWN6" s="210"/>
      <c r="EWO6" s="210"/>
      <c r="EWP6" s="210"/>
      <c r="EWQ6" s="210"/>
      <c r="EWR6" s="210"/>
      <c r="EWS6" s="210"/>
      <c r="EWT6" s="210"/>
      <c r="EWU6" s="210"/>
      <c r="EWV6" s="210"/>
      <c r="EWW6" s="210"/>
      <c r="EWX6" s="210"/>
      <c r="EWY6" s="210"/>
      <c r="EWZ6" s="210"/>
      <c r="EXA6" s="210"/>
      <c r="EXB6" s="210"/>
      <c r="EXC6" s="210"/>
      <c r="EXD6" s="210"/>
      <c r="EXE6" s="210"/>
      <c r="EXF6" s="210"/>
      <c r="EXG6" s="210"/>
      <c r="EXH6" s="210"/>
      <c r="EXI6" s="210"/>
      <c r="EXJ6" s="210"/>
      <c r="EXK6" s="210"/>
      <c r="EXL6" s="210"/>
      <c r="EXM6" s="210"/>
      <c r="EXN6" s="210"/>
      <c r="EXO6" s="210"/>
      <c r="EXP6" s="210"/>
      <c r="EXQ6" s="210"/>
      <c r="EXR6" s="210"/>
      <c r="EXS6" s="210"/>
      <c r="EXT6" s="210"/>
      <c r="EXU6" s="210"/>
      <c r="EXV6" s="210"/>
      <c r="EXW6" s="210"/>
      <c r="EXX6" s="210"/>
      <c r="EXY6" s="210"/>
      <c r="EXZ6" s="210"/>
      <c r="EYA6" s="210"/>
      <c r="EYB6" s="210"/>
      <c r="EYC6" s="210"/>
      <c r="EYD6" s="210"/>
      <c r="EYE6" s="210"/>
      <c r="EYF6" s="210"/>
      <c r="EYG6" s="210"/>
      <c r="EYH6" s="210"/>
      <c r="EYI6" s="210"/>
      <c r="EYJ6" s="210"/>
      <c r="EYK6" s="210"/>
      <c r="EYL6" s="210"/>
      <c r="EYM6" s="210"/>
      <c r="EYN6" s="210"/>
      <c r="EYO6" s="210"/>
      <c r="EYP6" s="210"/>
      <c r="EYQ6" s="210"/>
      <c r="EYR6" s="210"/>
      <c r="EYS6" s="210"/>
      <c r="EYT6" s="210"/>
      <c r="EYU6" s="210"/>
      <c r="EYV6" s="210"/>
      <c r="EYW6" s="210"/>
      <c r="EYX6" s="210"/>
      <c r="EYY6" s="210"/>
      <c r="EYZ6" s="210"/>
      <c r="EZA6" s="210"/>
      <c r="EZB6" s="210"/>
      <c r="EZC6" s="210"/>
      <c r="EZD6" s="210"/>
      <c r="EZE6" s="210"/>
      <c r="EZF6" s="210"/>
      <c r="EZG6" s="210"/>
      <c r="EZH6" s="210"/>
      <c r="EZI6" s="210"/>
      <c r="EZJ6" s="210"/>
      <c r="EZK6" s="210"/>
      <c r="EZL6" s="210"/>
      <c r="EZM6" s="210"/>
      <c r="EZN6" s="210"/>
      <c r="EZO6" s="210"/>
      <c r="EZP6" s="210"/>
      <c r="EZQ6" s="210"/>
      <c r="EZR6" s="210"/>
      <c r="EZS6" s="210"/>
      <c r="EZT6" s="210"/>
      <c r="EZU6" s="210"/>
      <c r="EZV6" s="210"/>
      <c r="EZW6" s="210"/>
      <c r="EZX6" s="210"/>
      <c r="EZY6" s="210"/>
      <c r="EZZ6" s="210"/>
      <c r="FAA6" s="210"/>
      <c r="FAB6" s="210"/>
      <c r="FAC6" s="210"/>
      <c r="FAD6" s="210"/>
      <c r="FAE6" s="210"/>
      <c r="FAF6" s="210"/>
      <c r="FAG6" s="210"/>
      <c r="FAH6" s="210"/>
      <c r="FAI6" s="210"/>
      <c r="FAJ6" s="210"/>
      <c r="FAK6" s="210"/>
      <c r="FAL6" s="210"/>
      <c r="FAM6" s="210"/>
      <c r="FAN6" s="210"/>
      <c r="FAO6" s="210"/>
      <c r="FAP6" s="210"/>
      <c r="FAQ6" s="210"/>
      <c r="FAR6" s="210"/>
      <c r="FAS6" s="210"/>
      <c r="FAT6" s="210"/>
      <c r="FAU6" s="210"/>
      <c r="FAV6" s="210"/>
      <c r="FAW6" s="210"/>
      <c r="FAX6" s="210"/>
      <c r="FAY6" s="210"/>
      <c r="FAZ6" s="210"/>
      <c r="FBA6" s="210"/>
      <c r="FBB6" s="210"/>
      <c r="FBC6" s="210"/>
      <c r="FBD6" s="210"/>
      <c r="FBE6" s="210"/>
      <c r="FBF6" s="210"/>
      <c r="FBG6" s="210"/>
      <c r="FBH6" s="210"/>
      <c r="FBI6" s="210"/>
      <c r="FBJ6" s="210"/>
      <c r="FBK6" s="210"/>
      <c r="FBL6" s="210"/>
      <c r="FBM6" s="210"/>
      <c r="FBN6" s="210"/>
      <c r="FBO6" s="210"/>
      <c r="FBP6" s="210"/>
      <c r="FBQ6" s="210"/>
      <c r="FBR6" s="210"/>
      <c r="FBS6" s="210"/>
      <c r="FBT6" s="210"/>
      <c r="FBU6" s="210"/>
      <c r="FBV6" s="210"/>
      <c r="FBW6" s="210"/>
      <c r="FBX6" s="210"/>
      <c r="FBY6" s="210"/>
      <c r="FBZ6" s="210"/>
      <c r="FCA6" s="210"/>
      <c r="FCB6" s="210"/>
      <c r="FCC6" s="210"/>
      <c r="FCD6" s="210"/>
      <c r="FCE6" s="210"/>
      <c r="FCF6" s="210"/>
      <c r="FCG6" s="210"/>
      <c r="FCH6" s="210"/>
      <c r="FCI6" s="210"/>
      <c r="FCJ6" s="210"/>
      <c r="FCK6" s="210"/>
      <c r="FCL6" s="210"/>
      <c r="FCM6" s="210"/>
      <c r="FCN6" s="210"/>
      <c r="FCO6" s="210"/>
      <c r="FCP6" s="210"/>
      <c r="FCQ6" s="210"/>
      <c r="FCR6" s="210"/>
      <c r="FCS6" s="210"/>
      <c r="FCT6" s="210"/>
      <c r="FCU6" s="210"/>
      <c r="FCV6" s="210"/>
      <c r="FCW6" s="210"/>
      <c r="FCX6" s="210"/>
      <c r="FCY6" s="210"/>
      <c r="FCZ6" s="210"/>
      <c r="FDA6" s="210"/>
      <c r="FDB6" s="210"/>
      <c r="FDC6" s="210"/>
      <c r="FDD6" s="210"/>
      <c r="FDE6" s="210"/>
      <c r="FDF6" s="210"/>
      <c r="FDG6" s="210"/>
      <c r="FDH6" s="210"/>
      <c r="FDI6" s="210"/>
      <c r="FDJ6" s="210"/>
      <c r="FDK6" s="210"/>
      <c r="FDL6" s="210"/>
      <c r="FDM6" s="210"/>
      <c r="FDN6" s="210"/>
      <c r="FDO6" s="210"/>
      <c r="FDP6" s="210"/>
      <c r="FDQ6" s="210"/>
      <c r="FDR6" s="210"/>
      <c r="FDS6" s="210"/>
      <c r="FDT6" s="210"/>
      <c r="FDU6" s="210"/>
      <c r="FDV6" s="210"/>
      <c r="FDW6" s="210"/>
      <c r="FDX6" s="210"/>
      <c r="FDY6" s="210"/>
      <c r="FDZ6" s="210"/>
      <c r="FEA6" s="210"/>
      <c r="FEB6" s="210"/>
      <c r="FEC6" s="210"/>
      <c r="FED6" s="210"/>
      <c r="FEE6" s="210"/>
      <c r="FEF6" s="210"/>
      <c r="FEG6" s="210"/>
      <c r="FEH6" s="210"/>
      <c r="FEI6" s="210"/>
      <c r="FEJ6" s="210"/>
      <c r="FEK6" s="210"/>
      <c r="FEL6" s="210"/>
      <c r="FEM6" s="210"/>
      <c r="FEN6" s="210"/>
      <c r="FEO6" s="210"/>
      <c r="FEP6" s="210"/>
      <c r="FEQ6" s="210"/>
      <c r="FER6" s="210"/>
      <c r="FES6" s="210"/>
      <c r="FET6" s="210"/>
      <c r="FEU6" s="210"/>
      <c r="FEV6" s="210"/>
      <c r="FEW6" s="210"/>
      <c r="FEX6" s="210"/>
      <c r="FEY6" s="210"/>
      <c r="FEZ6" s="210"/>
      <c r="FFA6" s="210"/>
      <c r="FFB6" s="210"/>
      <c r="FFC6" s="210"/>
      <c r="FFD6" s="210"/>
      <c r="FFE6" s="210"/>
      <c r="FFF6" s="210"/>
      <c r="FFG6" s="210"/>
      <c r="FFH6" s="210"/>
      <c r="FFI6" s="210"/>
      <c r="FFJ6" s="210"/>
      <c r="FFK6" s="210"/>
      <c r="FFL6" s="210"/>
      <c r="FFM6" s="210"/>
      <c r="FFN6" s="210"/>
      <c r="FFO6" s="210"/>
      <c r="FFP6" s="210"/>
      <c r="FFQ6" s="210"/>
      <c r="FFR6" s="210"/>
      <c r="FFS6" s="210"/>
      <c r="FFT6" s="210"/>
      <c r="FFU6" s="210"/>
      <c r="FFV6" s="210"/>
      <c r="FFW6" s="210"/>
      <c r="FFX6" s="210"/>
      <c r="FFY6" s="210"/>
      <c r="FFZ6" s="210"/>
      <c r="FGA6" s="210"/>
      <c r="FGB6" s="210"/>
      <c r="FGC6" s="210"/>
      <c r="FGD6" s="210"/>
      <c r="FGE6" s="210"/>
      <c r="FGF6" s="210"/>
      <c r="FGG6" s="210"/>
      <c r="FGH6" s="210"/>
      <c r="FGI6" s="210"/>
      <c r="FGJ6" s="210"/>
      <c r="FGK6" s="210"/>
      <c r="FGL6" s="210"/>
      <c r="FGM6" s="210"/>
      <c r="FGN6" s="210"/>
      <c r="FGO6" s="210"/>
      <c r="FGP6" s="210"/>
      <c r="FGQ6" s="210"/>
      <c r="FGR6" s="210"/>
      <c r="FGS6" s="210"/>
      <c r="FGT6" s="210"/>
      <c r="FGU6" s="210"/>
      <c r="FGV6" s="210"/>
      <c r="FGW6" s="210"/>
      <c r="FGX6" s="210"/>
      <c r="FGY6" s="210"/>
      <c r="FGZ6" s="210"/>
      <c r="FHA6" s="210"/>
      <c r="FHB6" s="210"/>
      <c r="FHC6" s="210"/>
      <c r="FHD6" s="210"/>
      <c r="FHE6" s="210"/>
      <c r="FHF6" s="210"/>
      <c r="FHG6" s="210"/>
      <c r="FHH6" s="210"/>
      <c r="FHI6" s="210"/>
      <c r="FHJ6" s="210"/>
      <c r="FHK6" s="210"/>
      <c r="FHL6" s="210"/>
      <c r="FHM6" s="210"/>
      <c r="FHN6" s="210"/>
      <c r="FHO6" s="210"/>
      <c r="FHP6" s="210"/>
      <c r="FHQ6" s="210"/>
      <c r="FHR6" s="210"/>
      <c r="FHS6" s="210"/>
      <c r="FHT6" s="210"/>
      <c r="FHU6" s="210"/>
      <c r="FHV6" s="210"/>
      <c r="FHW6" s="210"/>
      <c r="FHX6" s="210"/>
      <c r="FHY6" s="210"/>
      <c r="FHZ6" s="210"/>
      <c r="FIA6" s="210"/>
      <c r="FIB6" s="210"/>
      <c r="FIC6" s="210"/>
      <c r="FID6" s="210"/>
      <c r="FIE6" s="210"/>
      <c r="FIF6" s="210"/>
      <c r="FIG6" s="210"/>
      <c r="FIH6" s="210"/>
      <c r="FII6" s="210"/>
      <c r="FIJ6" s="210"/>
      <c r="FIK6" s="210"/>
      <c r="FIL6" s="210"/>
      <c r="FIM6" s="210"/>
      <c r="FIN6" s="210"/>
      <c r="FIO6" s="210"/>
      <c r="FIP6" s="210"/>
      <c r="FIQ6" s="210"/>
      <c r="FIR6" s="210"/>
      <c r="FIS6" s="210"/>
      <c r="FIT6" s="210"/>
      <c r="FIU6" s="210"/>
      <c r="FIV6" s="210"/>
      <c r="FIW6" s="210"/>
      <c r="FIX6" s="210"/>
      <c r="FIY6" s="210"/>
      <c r="FIZ6" s="210"/>
      <c r="FJA6" s="210"/>
      <c r="FJB6" s="210"/>
      <c r="FJC6" s="210"/>
      <c r="FJD6" s="210"/>
      <c r="FJE6" s="210"/>
      <c r="FJF6" s="210"/>
      <c r="FJG6" s="210"/>
      <c r="FJH6" s="210"/>
      <c r="FJI6" s="210"/>
      <c r="FJJ6" s="210"/>
      <c r="FJK6" s="210"/>
      <c r="FJL6" s="210"/>
      <c r="FJM6" s="210"/>
      <c r="FJN6" s="210"/>
      <c r="FJO6" s="210"/>
      <c r="FJP6" s="210"/>
      <c r="FJQ6" s="210"/>
      <c r="FJR6" s="210"/>
      <c r="FJS6" s="210"/>
      <c r="FJT6" s="210"/>
      <c r="FJU6" s="210"/>
      <c r="FJV6" s="210"/>
      <c r="FJW6" s="210"/>
      <c r="FJX6" s="210"/>
      <c r="FJY6" s="210"/>
      <c r="FJZ6" s="210"/>
      <c r="FKA6" s="210"/>
      <c r="FKB6" s="210"/>
      <c r="FKC6" s="210"/>
      <c r="FKD6" s="210"/>
      <c r="FKE6" s="210"/>
      <c r="FKF6" s="210"/>
      <c r="FKG6" s="210"/>
      <c r="FKH6" s="210"/>
      <c r="FKI6" s="210"/>
      <c r="FKJ6" s="210"/>
      <c r="FKK6" s="210"/>
      <c r="FKL6" s="210"/>
      <c r="FKM6" s="210"/>
      <c r="FKN6" s="210"/>
      <c r="FKO6" s="210"/>
      <c r="FKP6" s="210"/>
      <c r="FKQ6" s="210"/>
      <c r="FKR6" s="210"/>
      <c r="FKS6" s="210"/>
      <c r="FKT6" s="210"/>
      <c r="FKU6" s="210"/>
      <c r="FKV6" s="210"/>
      <c r="FKW6" s="210"/>
      <c r="FKX6" s="210"/>
      <c r="FKY6" s="210"/>
      <c r="FKZ6" s="210"/>
      <c r="FLA6" s="210"/>
      <c r="FLB6" s="210"/>
      <c r="FLC6" s="210"/>
      <c r="FLD6" s="210"/>
      <c r="FLE6" s="210"/>
      <c r="FLF6" s="210"/>
      <c r="FLG6" s="210"/>
      <c r="FLH6" s="210"/>
      <c r="FLI6" s="210"/>
      <c r="FLJ6" s="210"/>
      <c r="FLK6" s="210"/>
      <c r="FLL6" s="210"/>
      <c r="FLM6" s="210"/>
      <c r="FLN6" s="210"/>
      <c r="FLO6" s="210"/>
      <c r="FLP6" s="210"/>
      <c r="FLQ6" s="210"/>
      <c r="FLR6" s="210"/>
      <c r="FLS6" s="210"/>
      <c r="FLT6" s="210"/>
      <c r="FLU6" s="210"/>
      <c r="FLV6" s="210"/>
      <c r="FLW6" s="210"/>
      <c r="FLX6" s="210"/>
      <c r="FLY6" s="210"/>
      <c r="FLZ6" s="210"/>
      <c r="FMA6" s="210"/>
      <c r="FMB6" s="210"/>
      <c r="FMC6" s="210"/>
      <c r="FMD6" s="210"/>
      <c r="FME6" s="210"/>
      <c r="FMF6" s="210"/>
      <c r="FMG6" s="210"/>
      <c r="FMH6" s="210"/>
      <c r="FMI6" s="210"/>
      <c r="FMJ6" s="210"/>
      <c r="FMK6" s="210"/>
      <c r="FML6" s="210"/>
      <c r="FMM6" s="210"/>
      <c r="FMN6" s="210"/>
      <c r="FMO6" s="210"/>
      <c r="FMP6" s="210"/>
      <c r="FMQ6" s="210"/>
      <c r="FMR6" s="210"/>
      <c r="FMS6" s="210"/>
      <c r="FMT6" s="210"/>
      <c r="FMU6" s="210"/>
      <c r="FMV6" s="210"/>
      <c r="FMW6" s="210"/>
      <c r="FMX6" s="210"/>
      <c r="FMY6" s="210"/>
      <c r="FMZ6" s="210"/>
      <c r="FNA6" s="210"/>
      <c r="FNB6" s="210"/>
      <c r="FNC6" s="210"/>
      <c r="FND6" s="210"/>
      <c r="FNE6" s="210"/>
      <c r="FNF6" s="210"/>
      <c r="FNG6" s="210"/>
      <c r="FNH6" s="210"/>
      <c r="FNI6" s="210"/>
      <c r="FNJ6" s="210"/>
      <c r="FNK6" s="210"/>
      <c r="FNL6" s="210"/>
      <c r="FNM6" s="210"/>
      <c r="FNN6" s="210"/>
      <c r="FNO6" s="210"/>
      <c r="FNP6" s="210"/>
      <c r="FNQ6" s="210"/>
      <c r="FNR6" s="210"/>
      <c r="FNS6" s="210"/>
      <c r="FNT6" s="210"/>
      <c r="FNU6" s="210"/>
      <c r="FNV6" s="210"/>
      <c r="FNW6" s="210"/>
      <c r="FNX6" s="210"/>
      <c r="FNY6" s="210"/>
      <c r="FNZ6" s="210"/>
      <c r="FOA6" s="210"/>
      <c r="FOB6" s="210"/>
      <c r="FOC6" s="210"/>
      <c r="FOD6" s="210"/>
      <c r="FOE6" s="210"/>
      <c r="FOF6" s="210"/>
      <c r="FOG6" s="210"/>
      <c r="FOH6" s="210"/>
      <c r="FOI6" s="210"/>
      <c r="FOJ6" s="210"/>
      <c r="FOK6" s="210"/>
      <c r="FOL6" s="210"/>
      <c r="FOM6" s="210"/>
      <c r="FON6" s="210"/>
      <c r="FOO6" s="210"/>
      <c r="FOP6" s="210"/>
      <c r="FOQ6" s="210"/>
      <c r="FOR6" s="210"/>
      <c r="FOS6" s="210"/>
      <c r="FOT6" s="210"/>
      <c r="FOU6" s="210"/>
      <c r="FOV6" s="210"/>
      <c r="FOW6" s="210"/>
      <c r="FOX6" s="210"/>
      <c r="FOY6" s="210"/>
      <c r="FOZ6" s="210"/>
      <c r="FPA6" s="210"/>
      <c r="FPB6" s="210"/>
      <c r="FPC6" s="210"/>
      <c r="FPD6" s="210"/>
      <c r="FPE6" s="210"/>
      <c r="FPF6" s="210"/>
      <c r="FPG6" s="210"/>
      <c r="FPH6" s="210"/>
      <c r="FPI6" s="210"/>
      <c r="FPJ6" s="210"/>
      <c r="FPK6" s="210"/>
      <c r="FPL6" s="210"/>
      <c r="FPM6" s="210"/>
      <c r="FPN6" s="210"/>
      <c r="FPO6" s="210"/>
      <c r="FPP6" s="210"/>
      <c r="FPQ6" s="210"/>
      <c r="FPR6" s="210"/>
      <c r="FPS6" s="210"/>
      <c r="FPT6" s="210"/>
      <c r="FPU6" s="210"/>
      <c r="FPV6" s="210"/>
      <c r="FPW6" s="210"/>
      <c r="FPX6" s="210"/>
      <c r="FPY6" s="210"/>
      <c r="FPZ6" s="210"/>
      <c r="FQA6" s="210"/>
      <c r="FQB6" s="210"/>
      <c r="FQC6" s="210"/>
      <c r="FQD6" s="210"/>
      <c r="FQE6" s="210"/>
      <c r="FQF6" s="210"/>
      <c r="FQG6" s="210"/>
      <c r="FQH6" s="210"/>
      <c r="FQI6" s="210"/>
      <c r="FQJ6" s="210"/>
      <c r="FQK6" s="210"/>
      <c r="FQL6" s="210"/>
      <c r="FQM6" s="210"/>
      <c r="FQN6" s="210"/>
      <c r="FQO6" s="210"/>
      <c r="FQP6" s="210"/>
      <c r="FQQ6" s="210"/>
      <c r="FQR6" s="210"/>
      <c r="FQS6" s="210"/>
      <c r="FQT6" s="210"/>
      <c r="FQU6" s="210"/>
      <c r="FQV6" s="210"/>
      <c r="FQW6" s="210"/>
      <c r="FQX6" s="210"/>
      <c r="FQY6" s="210"/>
      <c r="FQZ6" s="210"/>
      <c r="FRA6" s="210"/>
      <c r="FRB6" s="210"/>
      <c r="FRC6" s="210"/>
      <c r="FRD6" s="210"/>
      <c r="FRE6" s="210"/>
      <c r="FRF6" s="210"/>
      <c r="FRG6" s="210"/>
      <c r="FRH6" s="210"/>
      <c r="FRI6" s="210"/>
      <c r="FRJ6" s="210"/>
      <c r="FRK6" s="210"/>
      <c r="FRL6" s="210"/>
      <c r="FRM6" s="210"/>
      <c r="FRN6" s="210"/>
      <c r="FRO6" s="210"/>
      <c r="FRP6" s="210"/>
      <c r="FRQ6" s="210"/>
      <c r="FRR6" s="210"/>
      <c r="FRS6" s="210"/>
      <c r="FRT6" s="210"/>
      <c r="FRU6" s="210"/>
      <c r="FRV6" s="210"/>
      <c r="FRW6" s="210"/>
      <c r="FRX6" s="210"/>
      <c r="FRY6" s="210"/>
      <c r="FRZ6" s="210"/>
      <c r="FSA6" s="210"/>
      <c r="FSB6" s="210"/>
      <c r="FSC6" s="210"/>
      <c r="FSD6" s="210"/>
      <c r="FSE6" s="210"/>
      <c r="FSF6" s="210"/>
      <c r="FSG6" s="210"/>
      <c r="FSH6" s="210"/>
      <c r="FSI6" s="210"/>
      <c r="FSJ6" s="210"/>
      <c r="FSK6" s="210"/>
      <c r="FSL6" s="210"/>
      <c r="FSM6" s="210"/>
      <c r="FSN6" s="210"/>
      <c r="FSO6" s="210"/>
      <c r="FSP6" s="210"/>
      <c r="FSQ6" s="210"/>
      <c r="FSR6" s="210"/>
      <c r="FSS6" s="210"/>
      <c r="FST6" s="210"/>
      <c r="FSU6" s="210"/>
      <c r="FSV6" s="210"/>
      <c r="FSW6" s="210"/>
      <c r="FSX6" s="210"/>
      <c r="FSY6" s="210"/>
      <c r="FSZ6" s="210"/>
      <c r="FTA6" s="210"/>
      <c r="FTB6" s="210"/>
      <c r="FTC6" s="210"/>
      <c r="FTD6" s="210"/>
      <c r="FTE6" s="210"/>
      <c r="FTF6" s="210"/>
      <c r="FTG6" s="210"/>
      <c r="FTH6" s="210"/>
      <c r="FTI6" s="210"/>
      <c r="FTJ6" s="210"/>
      <c r="FTK6" s="210"/>
      <c r="FTL6" s="210"/>
      <c r="FTM6" s="210"/>
      <c r="FTN6" s="210"/>
      <c r="FTO6" s="210"/>
      <c r="FTP6" s="210"/>
      <c r="FTQ6" s="210"/>
      <c r="FTR6" s="210"/>
      <c r="FTS6" s="210"/>
      <c r="FTT6" s="210"/>
      <c r="FTU6" s="210"/>
      <c r="FTV6" s="210"/>
      <c r="FTW6" s="210"/>
      <c r="FTX6" s="210"/>
      <c r="FTY6" s="210"/>
      <c r="FTZ6" s="210"/>
      <c r="FUA6" s="210"/>
      <c r="FUB6" s="210"/>
      <c r="FUC6" s="210"/>
      <c r="FUD6" s="210"/>
      <c r="FUE6" s="210"/>
      <c r="FUF6" s="210"/>
      <c r="FUG6" s="210"/>
      <c r="FUH6" s="210"/>
      <c r="FUI6" s="210"/>
      <c r="FUJ6" s="210"/>
      <c r="FUK6" s="210"/>
      <c r="FUL6" s="210"/>
      <c r="FUM6" s="210"/>
      <c r="FUN6" s="210"/>
      <c r="FUO6" s="210"/>
      <c r="FUP6" s="210"/>
      <c r="FUQ6" s="210"/>
      <c r="FUR6" s="210"/>
      <c r="FUS6" s="210"/>
      <c r="FUT6" s="210"/>
      <c r="FUU6" s="210"/>
      <c r="FUV6" s="210"/>
      <c r="FUW6" s="210"/>
      <c r="FUX6" s="210"/>
      <c r="FUY6" s="210"/>
      <c r="FUZ6" s="210"/>
      <c r="FVA6" s="210"/>
      <c r="FVB6" s="210"/>
      <c r="FVC6" s="210"/>
      <c r="FVD6" s="210"/>
      <c r="FVE6" s="210"/>
      <c r="FVF6" s="210"/>
      <c r="FVG6" s="210"/>
      <c r="FVH6" s="210"/>
      <c r="FVI6" s="210"/>
      <c r="FVJ6" s="210"/>
      <c r="FVK6" s="210"/>
      <c r="FVL6" s="210"/>
      <c r="FVM6" s="210"/>
      <c r="FVN6" s="210"/>
      <c r="FVO6" s="210"/>
      <c r="FVP6" s="210"/>
      <c r="FVQ6" s="210"/>
      <c r="FVR6" s="210"/>
      <c r="FVS6" s="210"/>
      <c r="FVT6" s="210"/>
      <c r="FVU6" s="210"/>
      <c r="FVV6" s="210"/>
      <c r="FVW6" s="210"/>
      <c r="FVX6" s="210"/>
      <c r="FVY6" s="210"/>
      <c r="FVZ6" s="210"/>
      <c r="FWA6" s="210"/>
      <c r="FWB6" s="210"/>
      <c r="FWC6" s="210"/>
      <c r="FWD6" s="210"/>
      <c r="FWE6" s="210"/>
      <c r="FWF6" s="210"/>
      <c r="FWG6" s="210"/>
      <c r="FWH6" s="210"/>
      <c r="FWI6" s="210"/>
      <c r="FWJ6" s="210"/>
      <c r="FWK6" s="210"/>
      <c r="FWL6" s="210"/>
      <c r="FWM6" s="210"/>
      <c r="FWN6" s="210"/>
      <c r="FWO6" s="210"/>
      <c r="FWP6" s="210"/>
      <c r="FWQ6" s="210"/>
      <c r="FWR6" s="210"/>
      <c r="FWS6" s="210"/>
      <c r="FWT6" s="210"/>
      <c r="FWU6" s="210"/>
      <c r="FWV6" s="210"/>
      <c r="FWW6" s="210"/>
      <c r="FWX6" s="210"/>
      <c r="FWY6" s="210"/>
      <c r="FWZ6" s="210"/>
      <c r="FXA6" s="210"/>
      <c r="FXB6" s="210"/>
      <c r="FXC6" s="210"/>
      <c r="FXD6" s="210"/>
      <c r="FXE6" s="210"/>
      <c r="FXF6" s="210"/>
      <c r="FXG6" s="210"/>
      <c r="FXH6" s="210"/>
      <c r="FXI6" s="210"/>
      <c r="FXJ6" s="210"/>
      <c r="FXK6" s="210"/>
      <c r="FXL6" s="210"/>
      <c r="FXM6" s="210"/>
      <c r="FXN6" s="210"/>
      <c r="FXO6" s="210"/>
      <c r="FXP6" s="210"/>
      <c r="FXQ6" s="210"/>
      <c r="FXR6" s="210"/>
      <c r="FXS6" s="210"/>
      <c r="FXT6" s="210"/>
      <c r="FXU6" s="210"/>
      <c r="FXV6" s="210"/>
      <c r="FXW6" s="210"/>
      <c r="FXX6" s="210"/>
      <c r="FXY6" s="210"/>
      <c r="FXZ6" s="210"/>
      <c r="FYA6" s="210"/>
      <c r="FYB6" s="210"/>
      <c r="FYC6" s="210"/>
      <c r="FYD6" s="210"/>
      <c r="FYE6" s="210"/>
      <c r="FYF6" s="210"/>
      <c r="FYG6" s="210"/>
      <c r="FYH6" s="210"/>
      <c r="FYI6" s="210"/>
      <c r="FYJ6" s="210"/>
      <c r="FYK6" s="210"/>
      <c r="FYL6" s="210"/>
      <c r="FYM6" s="210"/>
      <c r="FYN6" s="210"/>
      <c r="FYO6" s="210"/>
      <c r="FYP6" s="210"/>
      <c r="FYQ6" s="210"/>
      <c r="FYR6" s="210"/>
      <c r="FYS6" s="210"/>
      <c r="FYT6" s="210"/>
      <c r="FYU6" s="210"/>
      <c r="FYV6" s="210"/>
      <c r="FYW6" s="210"/>
      <c r="FYX6" s="210"/>
      <c r="FYY6" s="210"/>
      <c r="FYZ6" s="210"/>
      <c r="FZA6" s="210"/>
      <c r="FZB6" s="210"/>
      <c r="FZC6" s="210"/>
      <c r="FZD6" s="210"/>
      <c r="FZE6" s="210"/>
      <c r="FZF6" s="210"/>
      <c r="FZG6" s="210"/>
      <c r="FZH6" s="210"/>
      <c r="FZI6" s="210"/>
      <c r="FZJ6" s="210"/>
      <c r="FZK6" s="210"/>
      <c r="FZL6" s="210"/>
      <c r="FZM6" s="210"/>
      <c r="FZN6" s="210"/>
      <c r="FZO6" s="210"/>
      <c r="FZP6" s="210"/>
      <c r="FZQ6" s="210"/>
      <c r="FZR6" s="210"/>
      <c r="FZS6" s="210"/>
      <c r="FZT6" s="210"/>
      <c r="FZU6" s="210"/>
      <c r="FZV6" s="210"/>
      <c r="FZW6" s="210"/>
      <c r="FZX6" s="210"/>
      <c r="FZY6" s="210"/>
      <c r="FZZ6" s="210"/>
      <c r="GAA6" s="210"/>
      <c r="GAB6" s="210"/>
      <c r="GAC6" s="210"/>
      <c r="GAD6" s="210"/>
      <c r="GAE6" s="210"/>
      <c r="GAF6" s="210"/>
      <c r="GAG6" s="210"/>
      <c r="GAH6" s="210"/>
      <c r="GAI6" s="210"/>
      <c r="GAJ6" s="210"/>
      <c r="GAK6" s="210"/>
      <c r="GAL6" s="210"/>
      <c r="GAM6" s="210"/>
      <c r="GAN6" s="210"/>
      <c r="GAO6" s="210"/>
      <c r="GAP6" s="210"/>
      <c r="GAQ6" s="210"/>
      <c r="GAR6" s="210"/>
      <c r="GAS6" s="210"/>
      <c r="GAT6" s="210"/>
      <c r="GAU6" s="210"/>
      <c r="GAV6" s="210"/>
      <c r="GAW6" s="210"/>
      <c r="GAX6" s="210"/>
      <c r="GAY6" s="210"/>
      <c r="GAZ6" s="210"/>
      <c r="GBA6" s="210"/>
      <c r="GBB6" s="210"/>
      <c r="GBC6" s="210"/>
      <c r="GBD6" s="210"/>
      <c r="GBE6" s="210"/>
      <c r="GBF6" s="210"/>
      <c r="GBG6" s="210"/>
      <c r="GBH6" s="210"/>
      <c r="GBI6" s="210"/>
      <c r="GBJ6" s="210"/>
      <c r="GBK6" s="210"/>
      <c r="GBL6" s="210"/>
      <c r="GBM6" s="210"/>
      <c r="GBN6" s="210"/>
      <c r="GBO6" s="210"/>
      <c r="GBP6" s="210"/>
      <c r="GBQ6" s="210"/>
      <c r="GBR6" s="210"/>
      <c r="GBS6" s="210"/>
      <c r="GBT6" s="210"/>
      <c r="GBU6" s="210"/>
      <c r="GBV6" s="210"/>
      <c r="GBW6" s="210"/>
      <c r="GBX6" s="210"/>
      <c r="GBY6" s="210"/>
      <c r="GBZ6" s="210"/>
      <c r="GCA6" s="210"/>
      <c r="GCB6" s="210"/>
      <c r="GCC6" s="210"/>
      <c r="GCD6" s="210"/>
      <c r="GCE6" s="210"/>
      <c r="GCF6" s="210"/>
      <c r="GCG6" s="210"/>
      <c r="GCH6" s="210"/>
      <c r="GCI6" s="210"/>
      <c r="GCJ6" s="210"/>
      <c r="GCK6" s="210"/>
      <c r="GCL6" s="210"/>
      <c r="GCM6" s="210"/>
      <c r="GCN6" s="210"/>
      <c r="GCO6" s="210"/>
      <c r="GCP6" s="210"/>
      <c r="GCQ6" s="210"/>
      <c r="GCR6" s="210"/>
      <c r="GCS6" s="210"/>
      <c r="GCT6" s="210"/>
      <c r="GCU6" s="210"/>
      <c r="GCV6" s="210"/>
      <c r="GCW6" s="210"/>
      <c r="GCX6" s="210"/>
      <c r="GCY6" s="210"/>
      <c r="GCZ6" s="210"/>
      <c r="GDA6" s="210"/>
      <c r="GDB6" s="210"/>
      <c r="GDC6" s="210"/>
      <c r="GDD6" s="210"/>
      <c r="GDE6" s="210"/>
      <c r="GDF6" s="210"/>
      <c r="GDG6" s="210"/>
      <c r="GDH6" s="210"/>
      <c r="GDI6" s="210"/>
      <c r="GDJ6" s="210"/>
      <c r="GDK6" s="210"/>
      <c r="GDL6" s="210"/>
      <c r="GDM6" s="210"/>
      <c r="GDN6" s="210"/>
      <c r="GDO6" s="210"/>
      <c r="GDP6" s="210"/>
      <c r="GDQ6" s="210"/>
      <c r="GDR6" s="210"/>
      <c r="GDS6" s="210"/>
      <c r="GDT6" s="210"/>
      <c r="GDU6" s="210"/>
      <c r="GDV6" s="210"/>
      <c r="GDW6" s="210"/>
      <c r="GDX6" s="210"/>
      <c r="GDY6" s="210"/>
      <c r="GDZ6" s="210"/>
      <c r="GEA6" s="210"/>
      <c r="GEB6" s="210"/>
      <c r="GEC6" s="210"/>
      <c r="GED6" s="210"/>
      <c r="GEE6" s="210"/>
      <c r="GEF6" s="210"/>
      <c r="GEG6" s="210"/>
      <c r="GEH6" s="210"/>
      <c r="GEI6" s="210"/>
      <c r="GEJ6" s="210"/>
      <c r="GEK6" s="210"/>
      <c r="GEL6" s="210"/>
      <c r="GEM6" s="210"/>
      <c r="GEN6" s="210"/>
      <c r="GEO6" s="210"/>
      <c r="GEP6" s="210"/>
      <c r="GEQ6" s="210"/>
      <c r="GER6" s="210"/>
      <c r="GES6" s="210"/>
      <c r="GET6" s="210"/>
      <c r="GEU6" s="210"/>
      <c r="GEV6" s="210"/>
      <c r="GEW6" s="210"/>
      <c r="GEX6" s="210"/>
      <c r="GEY6" s="210"/>
      <c r="GEZ6" s="210"/>
      <c r="GFA6" s="210"/>
      <c r="GFB6" s="210"/>
      <c r="GFC6" s="210"/>
      <c r="GFD6" s="210"/>
      <c r="GFE6" s="210"/>
      <c r="GFF6" s="210"/>
      <c r="GFG6" s="210"/>
      <c r="GFH6" s="210"/>
      <c r="GFI6" s="210"/>
      <c r="GFJ6" s="210"/>
      <c r="GFK6" s="210"/>
      <c r="GFL6" s="210"/>
      <c r="GFM6" s="210"/>
      <c r="GFN6" s="210"/>
      <c r="GFO6" s="210"/>
      <c r="GFP6" s="210"/>
      <c r="GFQ6" s="210"/>
      <c r="GFR6" s="210"/>
      <c r="GFS6" s="210"/>
      <c r="GFT6" s="210"/>
      <c r="GFU6" s="210"/>
      <c r="GFV6" s="210"/>
      <c r="GFW6" s="210"/>
      <c r="GFX6" s="210"/>
      <c r="GFY6" s="210"/>
      <c r="GFZ6" s="210"/>
      <c r="GGA6" s="210"/>
      <c r="GGB6" s="210"/>
      <c r="GGC6" s="210"/>
      <c r="GGD6" s="210"/>
      <c r="GGE6" s="210"/>
      <c r="GGF6" s="210"/>
      <c r="GGG6" s="210"/>
      <c r="GGH6" s="210"/>
      <c r="GGI6" s="210"/>
      <c r="GGJ6" s="210"/>
      <c r="GGK6" s="210"/>
      <c r="GGL6" s="210"/>
      <c r="GGM6" s="210"/>
      <c r="GGN6" s="210"/>
      <c r="GGO6" s="210"/>
      <c r="GGP6" s="210"/>
      <c r="GGQ6" s="210"/>
      <c r="GGR6" s="210"/>
      <c r="GGS6" s="210"/>
      <c r="GGT6" s="210"/>
      <c r="GGU6" s="210"/>
      <c r="GGV6" s="210"/>
      <c r="GGW6" s="210"/>
      <c r="GGX6" s="210"/>
      <c r="GGY6" s="210"/>
      <c r="GGZ6" s="210"/>
      <c r="GHA6" s="210"/>
      <c r="GHB6" s="210"/>
      <c r="GHC6" s="210"/>
      <c r="GHD6" s="210"/>
      <c r="GHE6" s="210"/>
      <c r="GHF6" s="210"/>
      <c r="GHG6" s="210"/>
      <c r="GHH6" s="210"/>
      <c r="GHI6" s="210"/>
      <c r="GHJ6" s="210"/>
      <c r="GHK6" s="210"/>
      <c r="GHL6" s="210"/>
      <c r="GHM6" s="210"/>
      <c r="GHN6" s="210"/>
      <c r="GHO6" s="210"/>
      <c r="GHP6" s="210"/>
      <c r="GHQ6" s="210"/>
      <c r="GHR6" s="210"/>
      <c r="GHS6" s="210"/>
      <c r="GHT6" s="210"/>
      <c r="GHU6" s="210"/>
      <c r="GHV6" s="210"/>
      <c r="GHW6" s="210"/>
      <c r="GHX6" s="210"/>
      <c r="GHY6" s="210"/>
      <c r="GHZ6" s="210"/>
      <c r="GIA6" s="210"/>
      <c r="GIB6" s="210"/>
      <c r="GIC6" s="210"/>
      <c r="GID6" s="210"/>
      <c r="GIE6" s="210"/>
      <c r="GIF6" s="210"/>
      <c r="GIG6" s="210"/>
      <c r="GIH6" s="210"/>
      <c r="GII6" s="210"/>
      <c r="GIJ6" s="210"/>
      <c r="GIK6" s="210"/>
      <c r="GIL6" s="210"/>
      <c r="GIM6" s="210"/>
      <c r="GIN6" s="210"/>
      <c r="GIO6" s="210"/>
      <c r="GIP6" s="210"/>
      <c r="GIQ6" s="210"/>
      <c r="GIR6" s="210"/>
      <c r="GIS6" s="210"/>
      <c r="GIT6" s="210"/>
      <c r="GIU6" s="210"/>
      <c r="GIV6" s="210"/>
      <c r="GIW6" s="210"/>
      <c r="GIX6" s="210"/>
      <c r="GIY6" s="210"/>
      <c r="GIZ6" s="210"/>
      <c r="GJA6" s="210"/>
      <c r="GJB6" s="210"/>
      <c r="GJC6" s="210"/>
      <c r="GJD6" s="210"/>
      <c r="GJE6" s="210"/>
      <c r="GJF6" s="210"/>
      <c r="GJG6" s="210"/>
      <c r="GJH6" s="210"/>
      <c r="GJI6" s="210"/>
      <c r="GJJ6" s="210"/>
      <c r="GJK6" s="210"/>
      <c r="GJL6" s="210"/>
      <c r="GJM6" s="210"/>
      <c r="GJN6" s="210"/>
      <c r="GJO6" s="210"/>
      <c r="GJP6" s="210"/>
      <c r="GJQ6" s="210"/>
      <c r="GJR6" s="210"/>
      <c r="GJS6" s="210"/>
      <c r="GJT6" s="210"/>
      <c r="GJU6" s="210"/>
      <c r="GJV6" s="210"/>
      <c r="GJW6" s="210"/>
      <c r="GJX6" s="210"/>
      <c r="GJY6" s="210"/>
      <c r="GJZ6" s="210"/>
      <c r="GKA6" s="210"/>
      <c r="GKB6" s="210"/>
      <c r="GKC6" s="210"/>
      <c r="GKD6" s="210"/>
      <c r="GKE6" s="210"/>
      <c r="GKF6" s="210"/>
      <c r="GKG6" s="210"/>
      <c r="GKH6" s="210"/>
      <c r="GKI6" s="210"/>
      <c r="GKJ6" s="210"/>
      <c r="GKK6" s="210"/>
      <c r="GKL6" s="210"/>
      <c r="GKM6" s="210"/>
      <c r="GKN6" s="210"/>
      <c r="GKO6" s="210"/>
      <c r="GKP6" s="210"/>
      <c r="GKQ6" s="210"/>
      <c r="GKR6" s="210"/>
      <c r="GKS6" s="210"/>
      <c r="GKT6" s="210"/>
      <c r="GKU6" s="210"/>
      <c r="GKV6" s="210"/>
      <c r="GKW6" s="210"/>
      <c r="GKX6" s="210"/>
      <c r="GKY6" s="210"/>
      <c r="GKZ6" s="210"/>
      <c r="GLA6" s="210"/>
      <c r="GLB6" s="210"/>
      <c r="GLC6" s="210"/>
      <c r="GLD6" s="210"/>
      <c r="GLE6" s="210"/>
      <c r="GLF6" s="210"/>
      <c r="GLG6" s="210"/>
      <c r="GLH6" s="210"/>
      <c r="GLI6" s="210"/>
      <c r="GLJ6" s="210"/>
      <c r="GLK6" s="210"/>
      <c r="GLL6" s="210"/>
      <c r="GLM6" s="210"/>
      <c r="GLN6" s="210"/>
      <c r="GLO6" s="210"/>
      <c r="GLP6" s="210"/>
      <c r="GLQ6" s="210"/>
      <c r="GLR6" s="210"/>
      <c r="GLS6" s="210"/>
      <c r="GLT6" s="210"/>
      <c r="GLU6" s="210"/>
      <c r="GLV6" s="210"/>
      <c r="GLW6" s="210"/>
      <c r="GLX6" s="210"/>
      <c r="GLY6" s="210"/>
      <c r="GLZ6" s="210"/>
      <c r="GMA6" s="210"/>
      <c r="GMB6" s="210"/>
      <c r="GMC6" s="210"/>
      <c r="GMD6" s="210"/>
      <c r="GME6" s="210"/>
      <c r="GMF6" s="210"/>
      <c r="GMG6" s="210"/>
      <c r="GMH6" s="210"/>
      <c r="GMI6" s="210"/>
      <c r="GMJ6" s="210"/>
      <c r="GMK6" s="210"/>
      <c r="GML6" s="210"/>
      <c r="GMM6" s="210"/>
      <c r="GMN6" s="210"/>
      <c r="GMO6" s="210"/>
      <c r="GMP6" s="210"/>
      <c r="GMQ6" s="210"/>
      <c r="GMR6" s="210"/>
      <c r="GMS6" s="210"/>
      <c r="GMT6" s="210"/>
      <c r="GMU6" s="210"/>
      <c r="GMV6" s="210"/>
      <c r="GMW6" s="210"/>
      <c r="GMX6" s="210"/>
      <c r="GMY6" s="210"/>
      <c r="GMZ6" s="210"/>
      <c r="GNA6" s="210"/>
      <c r="GNB6" s="210"/>
      <c r="GNC6" s="210"/>
      <c r="GND6" s="210"/>
      <c r="GNE6" s="210"/>
      <c r="GNF6" s="210"/>
      <c r="GNG6" s="210"/>
      <c r="GNH6" s="210"/>
      <c r="GNI6" s="210"/>
      <c r="GNJ6" s="210"/>
      <c r="GNK6" s="210"/>
      <c r="GNL6" s="210"/>
      <c r="GNM6" s="210"/>
      <c r="GNN6" s="210"/>
      <c r="GNO6" s="210"/>
      <c r="GNP6" s="210"/>
      <c r="GNQ6" s="210"/>
      <c r="GNR6" s="210"/>
      <c r="GNS6" s="210"/>
      <c r="GNT6" s="210"/>
      <c r="GNU6" s="210"/>
      <c r="GNV6" s="210"/>
      <c r="GNW6" s="210"/>
      <c r="GNX6" s="210"/>
      <c r="GNY6" s="210"/>
      <c r="GNZ6" s="210"/>
      <c r="GOA6" s="210"/>
      <c r="GOB6" s="210"/>
      <c r="GOC6" s="210"/>
      <c r="GOD6" s="210"/>
      <c r="GOE6" s="210"/>
      <c r="GOF6" s="210"/>
      <c r="GOG6" s="210"/>
      <c r="GOH6" s="210"/>
      <c r="GOI6" s="210"/>
      <c r="GOJ6" s="210"/>
      <c r="GOK6" s="210"/>
      <c r="GOL6" s="210"/>
      <c r="GOM6" s="210"/>
      <c r="GON6" s="210"/>
      <c r="GOO6" s="210"/>
      <c r="GOP6" s="210"/>
      <c r="GOQ6" s="210"/>
      <c r="GOR6" s="210"/>
      <c r="GOS6" s="210"/>
      <c r="GOT6" s="210"/>
      <c r="GOU6" s="210"/>
      <c r="GOV6" s="210"/>
      <c r="GOW6" s="210"/>
      <c r="GOX6" s="210"/>
      <c r="GOY6" s="210"/>
      <c r="GOZ6" s="210"/>
      <c r="GPA6" s="210"/>
      <c r="GPB6" s="210"/>
      <c r="GPC6" s="210"/>
      <c r="GPD6" s="210"/>
      <c r="GPE6" s="210"/>
      <c r="GPF6" s="210"/>
      <c r="GPG6" s="210"/>
      <c r="GPH6" s="210"/>
      <c r="GPI6" s="210"/>
      <c r="GPJ6" s="210"/>
      <c r="GPK6" s="210"/>
      <c r="GPL6" s="210"/>
      <c r="GPM6" s="210"/>
      <c r="GPN6" s="210"/>
      <c r="GPO6" s="210"/>
      <c r="GPP6" s="210"/>
      <c r="GPQ6" s="210"/>
      <c r="GPR6" s="210"/>
      <c r="GPS6" s="210"/>
      <c r="GPT6" s="210"/>
      <c r="GPU6" s="210"/>
      <c r="GPV6" s="210"/>
      <c r="GPW6" s="210"/>
      <c r="GPX6" s="210"/>
      <c r="GPY6" s="210"/>
      <c r="GPZ6" s="210"/>
      <c r="GQA6" s="210"/>
      <c r="GQB6" s="210"/>
      <c r="GQC6" s="210"/>
      <c r="GQD6" s="210"/>
      <c r="GQE6" s="210"/>
      <c r="GQF6" s="210"/>
      <c r="GQG6" s="210"/>
      <c r="GQH6" s="210"/>
      <c r="GQI6" s="210"/>
      <c r="GQJ6" s="210"/>
      <c r="GQK6" s="210"/>
      <c r="GQL6" s="210"/>
      <c r="GQM6" s="210"/>
      <c r="GQN6" s="210"/>
      <c r="GQO6" s="210"/>
      <c r="GQP6" s="210"/>
      <c r="GQQ6" s="210"/>
      <c r="GQR6" s="210"/>
      <c r="GQS6" s="210"/>
      <c r="GQT6" s="210"/>
      <c r="GQU6" s="210"/>
      <c r="GQV6" s="210"/>
      <c r="GQW6" s="210"/>
      <c r="GQX6" s="210"/>
      <c r="GQY6" s="210"/>
      <c r="GQZ6" s="210"/>
      <c r="GRA6" s="210"/>
      <c r="GRB6" s="210"/>
      <c r="GRC6" s="210"/>
      <c r="GRD6" s="210"/>
      <c r="GRE6" s="210"/>
      <c r="GRF6" s="210"/>
      <c r="GRG6" s="210"/>
      <c r="GRH6" s="210"/>
      <c r="GRI6" s="210"/>
      <c r="GRJ6" s="210"/>
      <c r="GRK6" s="210"/>
      <c r="GRL6" s="210"/>
      <c r="GRM6" s="210"/>
      <c r="GRN6" s="210"/>
      <c r="GRO6" s="210"/>
      <c r="GRP6" s="210"/>
      <c r="GRQ6" s="210"/>
      <c r="GRR6" s="210"/>
      <c r="GRS6" s="210"/>
      <c r="GRT6" s="210"/>
      <c r="GRU6" s="210"/>
      <c r="GRV6" s="210"/>
      <c r="GRW6" s="210"/>
      <c r="GRX6" s="210"/>
      <c r="GRY6" s="210"/>
      <c r="GRZ6" s="210"/>
      <c r="GSA6" s="210"/>
      <c r="GSB6" s="210"/>
      <c r="GSC6" s="210"/>
      <c r="GSD6" s="210"/>
      <c r="GSE6" s="210"/>
      <c r="GSF6" s="210"/>
      <c r="GSG6" s="210"/>
      <c r="GSH6" s="210"/>
      <c r="GSI6" s="210"/>
      <c r="GSJ6" s="210"/>
      <c r="GSK6" s="210"/>
      <c r="GSL6" s="210"/>
      <c r="GSM6" s="210"/>
      <c r="GSN6" s="210"/>
      <c r="GSO6" s="210"/>
      <c r="GSP6" s="210"/>
      <c r="GSQ6" s="210"/>
      <c r="GSR6" s="210"/>
      <c r="GSS6" s="210"/>
      <c r="GST6" s="210"/>
      <c r="GSU6" s="210"/>
      <c r="GSV6" s="210"/>
      <c r="GSW6" s="210"/>
      <c r="GSX6" s="210"/>
      <c r="GSY6" s="210"/>
      <c r="GSZ6" s="210"/>
      <c r="GTA6" s="210"/>
      <c r="GTB6" s="210"/>
      <c r="GTC6" s="210"/>
      <c r="GTD6" s="210"/>
      <c r="GTE6" s="210"/>
      <c r="GTF6" s="210"/>
      <c r="GTG6" s="210"/>
      <c r="GTH6" s="210"/>
      <c r="GTI6" s="210"/>
      <c r="GTJ6" s="210"/>
      <c r="GTK6" s="210"/>
      <c r="GTL6" s="210"/>
      <c r="GTM6" s="210"/>
      <c r="GTN6" s="210"/>
      <c r="GTO6" s="210"/>
      <c r="GTP6" s="210"/>
      <c r="GTQ6" s="210"/>
      <c r="GTR6" s="210"/>
      <c r="GTS6" s="210"/>
      <c r="GTT6" s="210"/>
      <c r="GTU6" s="210"/>
      <c r="GTV6" s="210"/>
      <c r="GTW6" s="210"/>
      <c r="GTX6" s="210"/>
      <c r="GTY6" s="210"/>
      <c r="GTZ6" s="210"/>
      <c r="GUA6" s="210"/>
      <c r="GUB6" s="210"/>
      <c r="GUC6" s="210"/>
      <c r="GUD6" s="210"/>
      <c r="GUE6" s="210"/>
      <c r="GUF6" s="210"/>
      <c r="GUG6" s="210"/>
      <c r="GUH6" s="210"/>
      <c r="GUI6" s="210"/>
      <c r="GUJ6" s="210"/>
      <c r="GUK6" s="210"/>
      <c r="GUL6" s="210"/>
      <c r="GUM6" s="210"/>
      <c r="GUN6" s="210"/>
      <c r="GUO6" s="210"/>
      <c r="GUP6" s="210"/>
      <c r="GUQ6" s="210"/>
      <c r="GUR6" s="210"/>
      <c r="GUS6" s="210"/>
      <c r="GUT6" s="210"/>
      <c r="GUU6" s="210"/>
      <c r="GUV6" s="210"/>
      <c r="GUW6" s="210"/>
      <c r="GUX6" s="210"/>
      <c r="GUY6" s="210"/>
      <c r="GUZ6" s="210"/>
      <c r="GVA6" s="210"/>
      <c r="GVB6" s="210"/>
      <c r="GVC6" s="210"/>
      <c r="GVD6" s="210"/>
      <c r="GVE6" s="210"/>
      <c r="GVF6" s="210"/>
      <c r="GVG6" s="210"/>
      <c r="GVH6" s="210"/>
      <c r="GVI6" s="210"/>
      <c r="GVJ6" s="210"/>
      <c r="GVK6" s="210"/>
      <c r="GVL6" s="210"/>
      <c r="GVM6" s="210"/>
      <c r="GVN6" s="210"/>
      <c r="GVO6" s="210"/>
      <c r="GVP6" s="210"/>
      <c r="GVQ6" s="210"/>
      <c r="GVR6" s="210"/>
      <c r="GVS6" s="210"/>
      <c r="GVT6" s="210"/>
      <c r="GVU6" s="210"/>
      <c r="GVV6" s="210"/>
      <c r="GVW6" s="210"/>
      <c r="GVX6" s="210"/>
      <c r="GVY6" s="210"/>
      <c r="GVZ6" s="210"/>
      <c r="GWA6" s="210"/>
      <c r="GWB6" s="210"/>
      <c r="GWC6" s="210"/>
      <c r="GWD6" s="210"/>
      <c r="GWE6" s="210"/>
      <c r="GWF6" s="210"/>
      <c r="GWG6" s="210"/>
      <c r="GWH6" s="210"/>
      <c r="GWI6" s="210"/>
      <c r="GWJ6" s="210"/>
      <c r="GWK6" s="210"/>
      <c r="GWL6" s="210"/>
      <c r="GWM6" s="210"/>
      <c r="GWN6" s="210"/>
      <c r="GWO6" s="210"/>
      <c r="GWP6" s="210"/>
      <c r="GWQ6" s="210"/>
      <c r="GWR6" s="210"/>
      <c r="GWS6" s="210"/>
      <c r="GWT6" s="210"/>
      <c r="GWU6" s="210"/>
      <c r="GWV6" s="210"/>
      <c r="GWW6" s="210"/>
      <c r="GWX6" s="210"/>
      <c r="GWY6" s="210"/>
      <c r="GWZ6" s="210"/>
      <c r="GXA6" s="210"/>
      <c r="GXB6" s="210"/>
      <c r="GXC6" s="210"/>
      <c r="GXD6" s="210"/>
      <c r="GXE6" s="210"/>
      <c r="GXF6" s="210"/>
      <c r="GXG6" s="210"/>
      <c r="GXH6" s="210"/>
      <c r="GXI6" s="210"/>
      <c r="GXJ6" s="210"/>
      <c r="GXK6" s="210"/>
      <c r="GXL6" s="210"/>
      <c r="GXM6" s="210"/>
      <c r="GXN6" s="210"/>
      <c r="GXO6" s="210"/>
      <c r="GXP6" s="210"/>
      <c r="GXQ6" s="210"/>
      <c r="GXR6" s="210"/>
      <c r="GXS6" s="210"/>
      <c r="GXT6" s="210"/>
      <c r="GXU6" s="210"/>
      <c r="GXV6" s="210"/>
      <c r="GXW6" s="210"/>
      <c r="GXX6" s="210"/>
      <c r="GXY6" s="210"/>
      <c r="GXZ6" s="210"/>
      <c r="GYA6" s="210"/>
      <c r="GYB6" s="210"/>
      <c r="GYC6" s="210"/>
      <c r="GYD6" s="210"/>
      <c r="GYE6" s="210"/>
      <c r="GYF6" s="210"/>
      <c r="GYG6" s="210"/>
      <c r="GYH6" s="210"/>
      <c r="GYI6" s="210"/>
      <c r="GYJ6" s="210"/>
      <c r="GYK6" s="210"/>
      <c r="GYL6" s="210"/>
      <c r="GYM6" s="210"/>
      <c r="GYN6" s="210"/>
      <c r="GYO6" s="210"/>
      <c r="GYP6" s="210"/>
      <c r="GYQ6" s="210"/>
      <c r="GYR6" s="210"/>
      <c r="GYS6" s="210"/>
      <c r="GYT6" s="210"/>
      <c r="GYU6" s="210"/>
      <c r="GYV6" s="210"/>
      <c r="GYW6" s="210"/>
      <c r="GYX6" s="210"/>
      <c r="GYY6" s="210"/>
      <c r="GYZ6" s="210"/>
      <c r="GZA6" s="210"/>
      <c r="GZB6" s="210"/>
      <c r="GZC6" s="210"/>
      <c r="GZD6" s="210"/>
      <c r="GZE6" s="210"/>
      <c r="GZF6" s="210"/>
      <c r="GZG6" s="210"/>
      <c r="GZH6" s="210"/>
      <c r="GZI6" s="210"/>
      <c r="GZJ6" s="210"/>
      <c r="GZK6" s="210"/>
      <c r="GZL6" s="210"/>
      <c r="GZM6" s="210"/>
      <c r="GZN6" s="210"/>
      <c r="GZO6" s="210"/>
      <c r="GZP6" s="210"/>
      <c r="GZQ6" s="210"/>
      <c r="GZR6" s="210"/>
      <c r="GZS6" s="210"/>
      <c r="GZT6" s="210"/>
      <c r="GZU6" s="210"/>
      <c r="GZV6" s="210"/>
      <c r="GZW6" s="210"/>
      <c r="GZX6" s="210"/>
      <c r="GZY6" s="210"/>
      <c r="GZZ6" s="210"/>
      <c r="HAA6" s="210"/>
      <c r="HAB6" s="210"/>
      <c r="HAC6" s="210"/>
      <c r="HAD6" s="210"/>
      <c r="HAE6" s="210"/>
      <c r="HAF6" s="210"/>
      <c r="HAG6" s="210"/>
      <c r="HAH6" s="210"/>
      <c r="HAI6" s="210"/>
      <c r="HAJ6" s="210"/>
      <c r="HAK6" s="210"/>
      <c r="HAL6" s="210"/>
      <c r="HAM6" s="210"/>
      <c r="HAN6" s="210"/>
      <c r="HAO6" s="210"/>
      <c r="HAP6" s="210"/>
      <c r="HAQ6" s="210"/>
      <c r="HAR6" s="210"/>
      <c r="HAS6" s="210"/>
      <c r="HAT6" s="210"/>
      <c r="HAU6" s="210"/>
      <c r="HAV6" s="210"/>
      <c r="HAW6" s="210"/>
      <c r="HAX6" s="210"/>
      <c r="HAY6" s="210"/>
      <c r="HAZ6" s="210"/>
      <c r="HBA6" s="210"/>
      <c r="HBB6" s="210"/>
      <c r="HBC6" s="210"/>
      <c r="HBD6" s="210"/>
      <c r="HBE6" s="210"/>
      <c r="HBF6" s="210"/>
      <c r="HBG6" s="210"/>
      <c r="HBH6" s="210"/>
      <c r="HBI6" s="210"/>
      <c r="HBJ6" s="210"/>
      <c r="HBK6" s="210"/>
      <c r="HBL6" s="210"/>
      <c r="HBM6" s="210"/>
      <c r="HBN6" s="210"/>
      <c r="HBO6" s="210"/>
      <c r="HBP6" s="210"/>
      <c r="HBQ6" s="210"/>
      <c r="HBR6" s="210"/>
      <c r="HBS6" s="210"/>
      <c r="HBT6" s="210"/>
      <c r="HBU6" s="210"/>
      <c r="HBV6" s="210"/>
      <c r="HBW6" s="210"/>
      <c r="HBX6" s="210"/>
      <c r="HBY6" s="210"/>
      <c r="HBZ6" s="210"/>
      <c r="HCA6" s="210"/>
      <c r="HCB6" s="210"/>
      <c r="HCC6" s="210"/>
      <c r="HCD6" s="210"/>
      <c r="HCE6" s="210"/>
      <c r="HCF6" s="210"/>
      <c r="HCG6" s="210"/>
      <c r="HCH6" s="210"/>
      <c r="HCI6" s="210"/>
      <c r="HCJ6" s="210"/>
      <c r="HCK6" s="210"/>
      <c r="HCL6" s="210"/>
      <c r="HCM6" s="210"/>
      <c r="HCN6" s="210"/>
      <c r="HCO6" s="210"/>
      <c r="HCP6" s="210"/>
      <c r="HCQ6" s="210"/>
      <c r="HCR6" s="210"/>
      <c r="HCS6" s="210"/>
      <c r="HCT6" s="210"/>
      <c r="HCU6" s="210"/>
      <c r="HCV6" s="210"/>
      <c r="HCW6" s="210"/>
      <c r="HCX6" s="210"/>
      <c r="HCY6" s="210"/>
      <c r="HCZ6" s="210"/>
      <c r="HDA6" s="210"/>
      <c r="HDB6" s="210"/>
      <c r="HDC6" s="210"/>
      <c r="HDD6" s="210"/>
      <c r="HDE6" s="210"/>
      <c r="HDF6" s="210"/>
      <c r="HDG6" s="210"/>
      <c r="HDH6" s="210"/>
      <c r="HDI6" s="210"/>
      <c r="HDJ6" s="210"/>
      <c r="HDK6" s="210"/>
      <c r="HDL6" s="210"/>
      <c r="HDM6" s="210"/>
      <c r="HDN6" s="210"/>
      <c r="HDO6" s="210"/>
      <c r="HDP6" s="210"/>
      <c r="HDQ6" s="210"/>
      <c r="HDR6" s="210"/>
      <c r="HDS6" s="210"/>
      <c r="HDT6" s="210"/>
      <c r="HDU6" s="210"/>
      <c r="HDV6" s="210"/>
      <c r="HDW6" s="210"/>
      <c r="HDX6" s="210"/>
      <c r="HDY6" s="210"/>
      <c r="HDZ6" s="210"/>
      <c r="HEA6" s="210"/>
      <c r="HEB6" s="210"/>
      <c r="HEC6" s="210"/>
      <c r="HED6" s="210"/>
      <c r="HEE6" s="210"/>
      <c r="HEF6" s="210"/>
      <c r="HEG6" s="210"/>
      <c r="HEH6" s="210"/>
      <c r="HEI6" s="210"/>
      <c r="HEJ6" s="210"/>
      <c r="HEK6" s="210"/>
      <c r="HEL6" s="210"/>
      <c r="HEM6" s="210"/>
      <c r="HEN6" s="210"/>
      <c r="HEO6" s="210"/>
      <c r="HEP6" s="210"/>
      <c r="HEQ6" s="210"/>
      <c r="HER6" s="210"/>
      <c r="HES6" s="210"/>
      <c r="HET6" s="210"/>
      <c r="HEU6" s="210"/>
      <c r="HEV6" s="210"/>
      <c r="HEW6" s="210"/>
      <c r="HEX6" s="210"/>
      <c r="HEY6" s="210"/>
      <c r="HEZ6" s="210"/>
      <c r="HFA6" s="210"/>
      <c r="HFB6" s="210"/>
      <c r="HFC6" s="210"/>
      <c r="HFD6" s="210"/>
      <c r="HFE6" s="210"/>
      <c r="HFF6" s="210"/>
      <c r="HFG6" s="210"/>
      <c r="HFH6" s="210"/>
      <c r="HFI6" s="210"/>
      <c r="HFJ6" s="210"/>
      <c r="HFK6" s="210"/>
      <c r="HFL6" s="210"/>
      <c r="HFM6" s="210"/>
      <c r="HFN6" s="210"/>
      <c r="HFO6" s="210"/>
      <c r="HFP6" s="210"/>
      <c r="HFQ6" s="210"/>
      <c r="HFR6" s="210"/>
      <c r="HFS6" s="210"/>
      <c r="HFT6" s="210"/>
      <c r="HFU6" s="210"/>
      <c r="HFV6" s="210"/>
      <c r="HFW6" s="210"/>
      <c r="HFX6" s="210"/>
      <c r="HFY6" s="210"/>
      <c r="HFZ6" s="210"/>
      <c r="HGA6" s="210"/>
      <c r="HGB6" s="210"/>
      <c r="HGC6" s="210"/>
      <c r="HGD6" s="210"/>
      <c r="HGE6" s="210"/>
      <c r="HGF6" s="210"/>
      <c r="HGG6" s="210"/>
      <c r="HGH6" s="210"/>
      <c r="HGI6" s="210"/>
      <c r="HGJ6" s="210"/>
      <c r="HGK6" s="210"/>
      <c r="HGL6" s="210"/>
      <c r="HGM6" s="210"/>
      <c r="HGN6" s="210"/>
      <c r="HGO6" s="210"/>
      <c r="HGP6" s="210"/>
      <c r="HGQ6" s="210"/>
      <c r="HGR6" s="210"/>
      <c r="HGS6" s="210"/>
      <c r="HGT6" s="210"/>
      <c r="HGU6" s="210"/>
      <c r="HGV6" s="210"/>
      <c r="HGW6" s="210"/>
      <c r="HGX6" s="210"/>
      <c r="HGY6" s="210"/>
      <c r="HGZ6" s="210"/>
      <c r="HHA6" s="210"/>
      <c r="HHB6" s="210"/>
      <c r="HHC6" s="210"/>
      <c r="HHD6" s="210"/>
      <c r="HHE6" s="210"/>
      <c r="HHF6" s="210"/>
      <c r="HHG6" s="210"/>
      <c r="HHH6" s="210"/>
      <c r="HHI6" s="210"/>
      <c r="HHJ6" s="210"/>
      <c r="HHK6" s="210"/>
      <c r="HHL6" s="210"/>
      <c r="HHM6" s="210"/>
      <c r="HHN6" s="210"/>
      <c r="HHO6" s="210"/>
      <c r="HHP6" s="210"/>
      <c r="HHQ6" s="210"/>
      <c r="HHR6" s="210"/>
      <c r="HHS6" s="210"/>
      <c r="HHT6" s="210"/>
      <c r="HHU6" s="210"/>
      <c r="HHV6" s="210"/>
      <c r="HHW6" s="210"/>
      <c r="HHX6" s="210"/>
      <c r="HHY6" s="210"/>
      <c r="HHZ6" s="210"/>
      <c r="HIA6" s="210"/>
      <c r="HIB6" s="210"/>
      <c r="HIC6" s="210"/>
      <c r="HID6" s="210"/>
      <c r="HIE6" s="210"/>
      <c r="HIF6" s="210"/>
      <c r="HIG6" s="210"/>
      <c r="HIH6" s="210"/>
      <c r="HII6" s="210"/>
      <c r="HIJ6" s="210"/>
      <c r="HIK6" s="210"/>
      <c r="HIL6" s="210"/>
      <c r="HIM6" s="210"/>
      <c r="HIN6" s="210"/>
      <c r="HIO6" s="210"/>
      <c r="HIP6" s="210"/>
      <c r="HIQ6" s="210"/>
      <c r="HIR6" s="210"/>
      <c r="HIS6" s="210"/>
      <c r="HIT6" s="210"/>
      <c r="HIU6" s="210"/>
      <c r="HIV6" s="210"/>
      <c r="HIW6" s="210"/>
      <c r="HIX6" s="210"/>
      <c r="HIY6" s="210"/>
      <c r="HIZ6" s="210"/>
      <c r="HJA6" s="210"/>
      <c r="HJB6" s="210"/>
      <c r="HJC6" s="210"/>
      <c r="HJD6" s="210"/>
      <c r="HJE6" s="210"/>
      <c r="HJF6" s="210"/>
      <c r="HJG6" s="210"/>
      <c r="HJH6" s="210"/>
      <c r="HJI6" s="210"/>
      <c r="HJJ6" s="210"/>
      <c r="HJK6" s="210"/>
      <c r="HJL6" s="210"/>
      <c r="HJM6" s="210"/>
      <c r="HJN6" s="210"/>
      <c r="HJO6" s="210"/>
      <c r="HJP6" s="210"/>
      <c r="HJQ6" s="210"/>
      <c r="HJR6" s="210"/>
      <c r="HJS6" s="210"/>
      <c r="HJT6" s="210"/>
      <c r="HJU6" s="210"/>
      <c r="HJV6" s="210"/>
      <c r="HJW6" s="210"/>
      <c r="HJX6" s="210"/>
      <c r="HJY6" s="210"/>
      <c r="HJZ6" s="210"/>
      <c r="HKA6" s="210"/>
      <c r="HKB6" s="210"/>
      <c r="HKC6" s="210"/>
      <c r="HKD6" s="210"/>
      <c r="HKE6" s="210"/>
      <c r="HKF6" s="210"/>
      <c r="HKG6" s="210"/>
      <c r="HKH6" s="210"/>
      <c r="HKI6" s="210"/>
      <c r="HKJ6" s="210"/>
      <c r="HKK6" s="210"/>
      <c r="HKL6" s="210"/>
      <c r="HKM6" s="210"/>
      <c r="HKN6" s="210"/>
      <c r="HKO6" s="210"/>
      <c r="HKP6" s="210"/>
      <c r="HKQ6" s="210"/>
      <c r="HKR6" s="210"/>
      <c r="HKS6" s="210"/>
      <c r="HKT6" s="210"/>
      <c r="HKU6" s="210"/>
      <c r="HKV6" s="210"/>
      <c r="HKW6" s="210"/>
      <c r="HKX6" s="210"/>
      <c r="HKY6" s="210"/>
      <c r="HKZ6" s="210"/>
      <c r="HLA6" s="210"/>
      <c r="HLB6" s="210"/>
      <c r="HLC6" s="210"/>
      <c r="HLD6" s="210"/>
      <c r="HLE6" s="210"/>
      <c r="HLF6" s="210"/>
      <c r="HLG6" s="210"/>
      <c r="HLH6" s="210"/>
      <c r="HLI6" s="210"/>
      <c r="HLJ6" s="210"/>
      <c r="HLK6" s="210"/>
      <c r="HLL6" s="210"/>
      <c r="HLM6" s="210"/>
      <c r="HLN6" s="210"/>
      <c r="HLO6" s="210"/>
      <c r="HLP6" s="210"/>
      <c r="HLQ6" s="210"/>
      <c r="HLR6" s="210"/>
      <c r="HLS6" s="210"/>
      <c r="HLT6" s="210"/>
      <c r="HLU6" s="210"/>
      <c r="HLV6" s="210"/>
      <c r="HLW6" s="210"/>
      <c r="HLX6" s="210"/>
      <c r="HLY6" s="210"/>
      <c r="HLZ6" s="210"/>
      <c r="HMA6" s="210"/>
      <c r="HMB6" s="210"/>
      <c r="HMC6" s="210"/>
      <c r="HMD6" s="210"/>
      <c r="HME6" s="210"/>
      <c r="HMF6" s="210"/>
      <c r="HMG6" s="210"/>
      <c r="HMH6" s="210"/>
      <c r="HMI6" s="210"/>
      <c r="HMJ6" s="210"/>
      <c r="HMK6" s="210"/>
      <c r="HML6" s="210"/>
      <c r="HMM6" s="210"/>
      <c r="HMN6" s="210"/>
      <c r="HMO6" s="210"/>
      <c r="HMP6" s="210"/>
      <c r="HMQ6" s="210"/>
      <c r="HMR6" s="210"/>
      <c r="HMS6" s="210"/>
      <c r="HMT6" s="210"/>
      <c r="HMU6" s="210"/>
      <c r="HMV6" s="210"/>
      <c r="HMW6" s="210"/>
      <c r="HMX6" s="210"/>
      <c r="HMY6" s="210"/>
      <c r="HMZ6" s="210"/>
      <c r="HNA6" s="210"/>
      <c r="HNB6" s="210"/>
      <c r="HNC6" s="210"/>
      <c r="HND6" s="210"/>
      <c r="HNE6" s="210"/>
      <c r="HNF6" s="210"/>
      <c r="HNG6" s="210"/>
      <c r="HNH6" s="210"/>
      <c r="HNI6" s="210"/>
      <c r="HNJ6" s="210"/>
      <c r="HNK6" s="210"/>
      <c r="HNL6" s="210"/>
      <c r="HNM6" s="210"/>
      <c r="HNN6" s="210"/>
      <c r="HNO6" s="210"/>
      <c r="HNP6" s="210"/>
      <c r="HNQ6" s="210"/>
      <c r="HNR6" s="210"/>
      <c r="HNS6" s="210"/>
      <c r="HNT6" s="210"/>
      <c r="HNU6" s="210"/>
      <c r="HNV6" s="210"/>
      <c r="HNW6" s="210"/>
      <c r="HNX6" s="210"/>
      <c r="HNY6" s="210"/>
      <c r="HNZ6" s="210"/>
      <c r="HOA6" s="210"/>
      <c r="HOB6" s="210"/>
      <c r="HOC6" s="210"/>
      <c r="HOD6" s="210"/>
      <c r="HOE6" s="210"/>
      <c r="HOF6" s="210"/>
      <c r="HOG6" s="210"/>
      <c r="HOH6" s="210"/>
      <c r="HOI6" s="210"/>
      <c r="HOJ6" s="210"/>
      <c r="HOK6" s="210"/>
      <c r="HOL6" s="210"/>
      <c r="HOM6" s="210"/>
      <c r="HON6" s="210"/>
      <c r="HOO6" s="210"/>
      <c r="HOP6" s="210"/>
      <c r="HOQ6" s="210"/>
      <c r="HOR6" s="210"/>
      <c r="HOS6" s="210"/>
      <c r="HOT6" s="210"/>
      <c r="HOU6" s="210"/>
      <c r="HOV6" s="210"/>
      <c r="HOW6" s="210"/>
      <c r="HOX6" s="210"/>
      <c r="HOY6" s="210"/>
      <c r="HOZ6" s="210"/>
      <c r="HPA6" s="210"/>
      <c r="HPB6" s="210"/>
      <c r="HPC6" s="210"/>
      <c r="HPD6" s="210"/>
      <c r="HPE6" s="210"/>
      <c r="HPF6" s="210"/>
      <c r="HPG6" s="210"/>
      <c r="HPH6" s="210"/>
      <c r="HPI6" s="210"/>
      <c r="HPJ6" s="210"/>
      <c r="HPK6" s="210"/>
      <c r="HPL6" s="210"/>
      <c r="HPM6" s="210"/>
      <c r="HPN6" s="210"/>
      <c r="HPO6" s="210"/>
      <c r="HPP6" s="210"/>
      <c r="HPQ6" s="210"/>
      <c r="HPR6" s="210"/>
      <c r="HPS6" s="210"/>
      <c r="HPT6" s="210"/>
      <c r="HPU6" s="210"/>
      <c r="HPV6" s="210"/>
      <c r="HPW6" s="210"/>
      <c r="HPX6" s="210"/>
      <c r="HPY6" s="210"/>
      <c r="HPZ6" s="210"/>
      <c r="HQA6" s="210"/>
      <c r="HQB6" s="210"/>
      <c r="HQC6" s="210"/>
      <c r="HQD6" s="210"/>
      <c r="HQE6" s="210"/>
      <c r="HQF6" s="210"/>
      <c r="HQG6" s="210"/>
      <c r="HQH6" s="210"/>
      <c r="HQI6" s="210"/>
      <c r="HQJ6" s="210"/>
      <c r="HQK6" s="210"/>
      <c r="HQL6" s="210"/>
      <c r="HQM6" s="210"/>
      <c r="HQN6" s="210"/>
      <c r="HQO6" s="210"/>
      <c r="HQP6" s="210"/>
      <c r="HQQ6" s="210"/>
      <c r="HQR6" s="210"/>
      <c r="HQS6" s="210"/>
      <c r="HQT6" s="210"/>
      <c r="HQU6" s="210"/>
      <c r="HQV6" s="210"/>
      <c r="HQW6" s="210"/>
      <c r="HQX6" s="210"/>
      <c r="HQY6" s="210"/>
      <c r="HQZ6" s="210"/>
      <c r="HRA6" s="210"/>
      <c r="HRB6" s="210"/>
      <c r="HRC6" s="210"/>
      <c r="HRD6" s="210"/>
      <c r="HRE6" s="210"/>
      <c r="HRF6" s="210"/>
      <c r="HRG6" s="210"/>
      <c r="HRH6" s="210"/>
      <c r="HRI6" s="210"/>
      <c r="HRJ6" s="210"/>
      <c r="HRK6" s="210"/>
      <c r="HRL6" s="210"/>
      <c r="HRM6" s="210"/>
      <c r="HRN6" s="210"/>
      <c r="HRO6" s="210"/>
      <c r="HRP6" s="210"/>
      <c r="HRQ6" s="210"/>
      <c r="HRR6" s="210"/>
      <c r="HRS6" s="210"/>
      <c r="HRT6" s="210"/>
      <c r="HRU6" s="210"/>
      <c r="HRV6" s="210"/>
      <c r="HRW6" s="210"/>
      <c r="HRX6" s="210"/>
      <c r="HRY6" s="210"/>
      <c r="HRZ6" s="210"/>
      <c r="HSA6" s="210"/>
      <c r="HSB6" s="210"/>
      <c r="HSC6" s="210"/>
      <c r="HSD6" s="210"/>
      <c r="HSE6" s="210"/>
      <c r="HSF6" s="210"/>
      <c r="HSG6" s="210"/>
      <c r="HSH6" s="210"/>
      <c r="HSI6" s="210"/>
      <c r="HSJ6" s="210"/>
      <c r="HSK6" s="210"/>
      <c r="HSL6" s="210"/>
      <c r="HSM6" s="210"/>
      <c r="HSN6" s="210"/>
      <c r="HSO6" s="210"/>
      <c r="HSP6" s="210"/>
      <c r="HSQ6" s="210"/>
      <c r="HSR6" s="210"/>
      <c r="HSS6" s="210"/>
      <c r="HST6" s="210"/>
      <c r="HSU6" s="210"/>
      <c r="HSV6" s="210"/>
      <c r="HSW6" s="210"/>
      <c r="HSX6" s="210"/>
      <c r="HSY6" s="210"/>
      <c r="HSZ6" s="210"/>
      <c r="HTA6" s="210"/>
      <c r="HTB6" s="210"/>
      <c r="HTC6" s="210"/>
      <c r="HTD6" s="210"/>
      <c r="HTE6" s="210"/>
      <c r="HTF6" s="210"/>
      <c r="HTG6" s="210"/>
      <c r="HTH6" s="210"/>
      <c r="HTI6" s="210"/>
      <c r="HTJ6" s="210"/>
      <c r="HTK6" s="210"/>
      <c r="HTL6" s="210"/>
      <c r="HTM6" s="210"/>
      <c r="HTN6" s="210"/>
      <c r="HTO6" s="210"/>
      <c r="HTP6" s="210"/>
      <c r="HTQ6" s="210"/>
      <c r="HTR6" s="210"/>
      <c r="HTS6" s="210"/>
      <c r="HTT6" s="210"/>
      <c r="HTU6" s="210"/>
      <c r="HTV6" s="210"/>
      <c r="HTW6" s="210"/>
      <c r="HTX6" s="210"/>
      <c r="HTY6" s="210"/>
      <c r="HTZ6" s="210"/>
      <c r="HUA6" s="210"/>
      <c r="HUB6" s="210"/>
      <c r="HUC6" s="210"/>
      <c r="HUD6" s="210"/>
      <c r="HUE6" s="210"/>
      <c r="HUF6" s="210"/>
      <c r="HUG6" s="210"/>
      <c r="HUH6" s="210"/>
      <c r="HUI6" s="210"/>
      <c r="HUJ6" s="210"/>
      <c r="HUK6" s="210"/>
      <c r="HUL6" s="210"/>
      <c r="HUM6" s="210"/>
      <c r="HUN6" s="210"/>
      <c r="HUO6" s="210"/>
      <c r="HUP6" s="210"/>
      <c r="HUQ6" s="210"/>
      <c r="HUR6" s="210"/>
      <c r="HUS6" s="210"/>
      <c r="HUT6" s="210"/>
      <c r="HUU6" s="210"/>
      <c r="HUV6" s="210"/>
      <c r="HUW6" s="210"/>
      <c r="HUX6" s="210"/>
      <c r="HUY6" s="210"/>
      <c r="HUZ6" s="210"/>
      <c r="HVA6" s="210"/>
      <c r="HVB6" s="210"/>
      <c r="HVC6" s="210"/>
      <c r="HVD6" s="210"/>
      <c r="HVE6" s="210"/>
      <c r="HVF6" s="210"/>
      <c r="HVG6" s="210"/>
      <c r="HVH6" s="210"/>
      <c r="HVI6" s="210"/>
      <c r="HVJ6" s="210"/>
      <c r="HVK6" s="210"/>
      <c r="HVL6" s="210"/>
      <c r="HVM6" s="210"/>
      <c r="HVN6" s="210"/>
      <c r="HVO6" s="210"/>
      <c r="HVP6" s="210"/>
      <c r="HVQ6" s="210"/>
      <c r="HVR6" s="210"/>
      <c r="HVS6" s="210"/>
      <c r="HVT6" s="210"/>
      <c r="HVU6" s="210"/>
      <c r="HVV6" s="210"/>
      <c r="HVW6" s="210"/>
      <c r="HVX6" s="210"/>
      <c r="HVY6" s="210"/>
      <c r="HVZ6" s="210"/>
      <c r="HWA6" s="210"/>
      <c r="HWB6" s="210"/>
      <c r="HWC6" s="210"/>
      <c r="HWD6" s="210"/>
      <c r="HWE6" s="210"/>
      <c r="HWF6" s="210"/>
      <c r="HWG6" s="210"/>
      <c r="HWH6" s="210"/>
      <c r="HWI6" s="210"/>
      <c r="HWJ6" s="210"/>
      <c r="HWK6" s="210"/>
      <c r="HWL6" s="210"/>
      <c r="HWM6" s="210"/>
      <c r="HWN6" s="210"/>
      <c r="HWO6" s="210"/>
      <c r="HWP6" s="210"/>
      <c r="HWQ6" s="210"/>
      <c r="HWR6" s="210"/>
      <c r="HWS6" s="210"/>
      <c r="HWT6" s="210"/>
      <c r="HWU6" s="210"/>
      <c r="HWV6" s="210"/>
      <c r="HWW6" s="210"/>
      <c r="HWX6" s="210"/>
      <c r="HWY6" s="210"/>
      <c r="HWZ6" s="210"/>
      <c r="HXA6" s="210"/>
      <c r="HXB6" s="210"/>
      <c r="HXC6" s="210"/>
      <c r="HXD6" s="210"/>
      <c r="HXE6" s="210"/>
      <c r="HXF6" s="210"/>
      <c r="HXG6" s="210"/>
      <c r="HXH6" s="210"/>
      <c r="HXI6" s="210"/>
      <c r="HXJ6" s="210"/>
      <c r="HXK6" s="210"/>
      <c r="HXL6" s="210"/>
      <c r="HXM6" s="210"/>
      <c r="HXN6" s="210"/>
      <c r="HXO6" s="210"/>
      <c r="HXP6" s="210"/>
      <c r="HXQ6" s="210"/>
      <c r="HXR6" s="210"/>
      <c r="HXS6" s="210"/>
      <c r="HXT6" s="210"/>
      <c r="HXU6" s="210"/>
      <c r="HXV6" s="210"/>
      <c r="HXW6" s="210"/>
      <c r="HXX6" s="210"/>
      <c r="HXY6" s="210"/>
      <c r="HXZ6" s="210"/>
      <c r="HYA6" s="210"/>
      <c r="HYB6" s="210"/>
      <c r="HYC6" s="210"/>
      <c r="HYD6" s="210"/>
      <c r="HYE6" s="210"/>
      <c r="HYF6" s="210"/>
      <c r="HYG6" s="210"/>
      <c r="HYH6" s="210"/>
      <c r="HYI6" s="210"/>
      <c r="HYJ6" s="210"/>
      <c r="HYK6" s="210"/>
      <c r="HYL6" s="210"/>
      <c r="HYM6" s="210"/>
      <c r="HYN6" s="210"/>
      <c r="HYO6" s="210"/>
      <c r="HYP6" s="210"/>
      <c r="HYQ6" s="210"/>
      <c r="HYR6" s="210"/>
      <c r="HYS6" s="210"/>
      <c r="HYT6" s="210"/>
      <c r="HYU6" s="210"/>
      <c r="HYV6" s="210"/>
      <c r="HYW6" s="210"/>
      <c r="HYX6" s="210"/>
      <c r="HYY6" s="210"/>
      <c r="HYZ6" s="210"/>
      <c r="HZA6" s="210"/>
      <c r="HZB6" s="210"/>
      <c r="HZC6" s="210"/>
      <c r="HZD6" s="210"/>
      <c r="HZE6" s="210"/>
      <c r="HZF6" s="210"/>
      <c r="HZG6" s="210"/>
      <c r="HZH6" s="210"/>
      <c r="HZI6" s="210"/>
      <c r="HZJ6" s="210"/>
      <c r="HZK6" s="210"/>
      <c r="HZL6" s="210"/>
      <c r="HZM6" s="210"/>
      <c r="HZN6" s="210"/>
      <c r="HZO6" s="210"/>
      <c r="HZP6" s="210"/>
      <c r="HZQ6" s="210"/>
      <c r="HZR6" s="210"/>
      <c r="HZS6" s="210"/>
      <c r="HZT6" s="210"/>
      <c r="HZU6" s="210"/>
      <c r="HZV6" s="210"/>
      <c r="HZW6" s="210"/>
      <c r="HZX6" s="210"/>
      <c r="HZY6" s="210"/>
      <c r="HZZ6" s="210"/>
      <c r="IAA6" s="210"/>
      <c r="IAB6" s="210"/>
      <c r="IAC6" s="210"/>
      <c r="IAD6" s="210"/>
      <c r="IAE6" s="210"/>
      <c r="IAF6" s="210"/>
      <c r="IAG6" s="210"/>
      <c r="IAH6" s="210"/>
      <c r="IAI6" s="210"/>
      <c r="IAJ6" s="210"/>
      <c r="IAK6" s="210"/>
      <c r="IAL6" s="210"/>
      <c r="IAM6" s="210"/>
      <c r="IAN6" s="210"/>
      <c r="IAO6" s="210"/>
      <c r="IAP6" s="210"/>
      <c r="IAQ6" s="210"/>
      <c r="IAR6" s="210"/>
      <c r="IAS6" s="210"/>
      <c r="IAT6" s="210"/>
      <c r="IAU6" s="210"/>
      <c r="IAV6" s="210"/>
      <c r="IAW6" s="210"/>
      <c r="IAX6" s="210"/>
      <c r="IAY6" s="210"/>
      <c r="IAZ6" s="210"/>
      <c r="IBA6" s="210"/>
      <c r="IBB6" s="210"/>
      <c r="IBC6" s="210"/>
      <c r="IBD6" s="210"/>
      <c r="IBE6" s="210"/>
      <c r="IBF6" s="210"/>
      <c r="IBG6" s="210"/>
      <c r="IBH6" s="210"/>
      <c r="IBI6" s="210"/>
      <c r="IBJ6" s="210"/>
      <c r="IBK6" s="210"/>
      <c r="IBL6" s="210"/>
      <c r="IBM6" s="210"/>
      <c r="IBN6" s="210"/>
      <c r="IBO6" s="210"/>
      <c r="IBP6" s="210"/>
      <c r="IBQ6" s="210"/>
      <c r="IBR6" s="210"/>
      <c r="IBS6" s="210"/>
      <c r="IBT6" s="210"/>
      <c r="IBU6" s="210"/>
      <c r="IBV6" s="210"/>
      <c r="IBW6" s="210"/>
      <c r="IBX6" s="210"/>
      <c r="IBY6" s="210"/>
      <c r="IBZ6" s="210"/>
      <c r="ICA6" s="210"/>
      <c r="ICB6" s="210"/>
      <c r="ICC6" s="210"/>
      <c r="ICD6" s="210"/>
      <c r="ICE6" s="210"/>
      <c r="ICF6" s="210"/>
      <c r="ICG6" s="210"/>
      <c r="ICH6" s="210"/>
      <c r="ICI6" s="210"/>
      <c r="ICJ6" s="210"/>
      <c r="ICK6" s="210"/>
      <c r="ICL6" s="210"/>
      <c r="ICM6" s="210"/>
      <c r="ICN6" s="210"/>
      <c r="ICO6" s="210"/>
      <c r="ICP6" s="210"/>
      <c r="ICQ6" s="210"/>
      <c r="ICR6" s="210"/>
      <c r="ICS6" s="210"/>
      <c r="ICT6" s="210"/>
      <c r="ICU6" s="210"/>
      <c r="ICV6" s="210"/>
      <c r="ICW6" s="210"/>
      <c r="ICX6" s="210"/>
      <c r="ICY6" s="210"/>
      <c r="ICZ6" s="210"/>
      <c r="IDA6" s="210"/>
      <c r="IDB6" s="210"/>
      <c r="IDC6" s="210"/>
      <c r="IDD6" s="210"/>
      <c r="IDE6" s="210"/>
      <c r="IDF6" s="210"/>
      <c r="IDG6" s="210"/>
      <c r="IDH6" s="210"/>
      <c r="IDI6" s="210"/>
      <c r="IDJ6" s="210"/>
      <c r="IDK6" s="210"/>
      <c r="IDL6" s="210"/>
      <c r="IDM6" s="210"/>
      <c r="IDN6" s="210"/>
      <c r="IDO6" s="210"/>
      <c r="IDP6" s="210"/>
      <c r="IDQ6" s="210"/>
      <c r="IDR6" s="210"/>
      <c r="IDS6" s="210"/>
      <c r="IDT6" s="210"/>
      <c r="IDU6" s="210"/>
      <c r="IDV6" s="210"/>
      <c r="IDW6" s="210"/>
      <c r="IDX6" s="210"/>
      <c r="IDY6" s="210"/>
      <c r="IDZ6" s="210"/>
      <c r="IEA6" s="210"/>
      <c r="IEB6" s="210"/>
      <c r="IEC6" s="210"/>
      <c r="IED6" s="210"/>
      <c r="IEE6" s="210"/>
      <c r="IEF6" s="210"/>
      <c r="IEG6" s="210"/>
      <c r="IEH6" s="210"/>
      <c r="IEI6" s="210"/>
      <c r="IEJ6" s="210"/>
      <c r="IEK6" s="210"/>
      <c r="IEL6" s="210"/>
      <c r="IEM6" s="210"/>
      <c r="IEN6" s="210"/>
      <c r="IEO6" s="210"/>
      <c r="IEP6" s="210"/>
      <c r="IEQ6" s="210"/>
      <c r="IER6" s="210"/>
      <c r="IES6" s="210"/>
      <c r="IET6" s="210"/>
      <c r="IEU6" s="210"/>
      <c r="IEV6" s="210"/>
      <c r="IEW6" s="210"/>
      <c r="IEX6" s="210"/>
      <c r="IEY6" s="210"/>
      <c r="IEZ6" s="210"/>
      <c r="IFA6" s="210"/>
      <c r="IFB6" s="210"/>
      <c r="IFC6" s="210"/>
      <c r="IFD6" s="210"/>
      <c r="IFE6" s="210"/>
      <c r="IFF6" s="210"/>
      <c r="IFG6" s="210"/>
      <c r="IFH6" s="210"/>
      <c r="IFI6" s="210"/>
      <c r="IFJ6" s="210"/>
      <c r="IFK6" s="210"/>
      <c r="IFL6" s="210"/>
      <c r="IFM6" s="210"/>
      <c r="IFN6" s="210"/>
      <c r="IFO6" s="210"/>
      <c r="IFP6" s="210"/>
      <c r="IFQ6" s="210"/>
      <c r="IFR6" s="210"/>
      <c r="IFS6" s="210"/>
      <c r="IFT6" s="210"/>
      <c r="IFU6" s="210"/>
      <c r="IFV6" s="210"/>
      <c r="IFW6" s="210"/>
      <c r="IFX6" s="210"/>
      <c r="IFY6" s="210"/>
      <c r="IFZ6" s="210"/>
      <c r="IGA6" s="210"/>
      <c r="IGB6" s="210"/>
      <c r="IGC6" s="210"/>
      <c r="IGD6" s="210"/>
      <c r="IGE6" s="210"/>
      <c r="IGF6" s="210"/>
      <c r="IGG6" s="210"/>
      <c r="IGH6" s="210"/>
      <c r="IGI6" s="210"/>
      <c r="IGJ6" s="210"/>
      <c r="IGK6" s="210"/>
      <c r="IGL6" s="210"/>
      <c r="IGM6" s="210"/>
      <c r="IGN6" s="210"/>
      <c r="IGO6" s="210"/>
      <c r="IGP6" s="210"/>
      <c r="IGQ6" s="210"/>
      <c r="IGR6" s="210"/>
      <c r="IGS6" s="210"/>
      <c r="IGT6" s="210"/>
      <c r="IGU6" s="210"/>
      <c r="IGV6" s="210"/>
      <c r="IGW6" s="210"/>
      <c r="IGX6" s="210"/>
      <c r="IGY6" s="210"/>
      <c r="IGZ6" s="210"/>
      <c r="IHA6" s="210"/>
      <c r="IHB6" s="210"/>
      <c r="IHC6" s="210"/>
      <c r="IHD6" s="210"/>
      <c r="IHE6" s="210"/>
      <c r="IHF6" s="210"/>
      <c r="IHG6" s="210"/>
      <c r="IHH6" s="210"/>
      <c r="IHI6" s="210"/>
      <c r="IHJ6" s="210"/>
      <c r="IHK6" s="210"/>
      <c r="IHL6" s="210"/>
      <c r="IHM6" s="210"/>
      <c r="IHN6" s="210"/>
      <c r="IHO6" s="210"/>
      <c r="IHP6" s="210"/>
      <c r="IHQ6" s="210"/>
      <c r="IHR6" s="210"/>
      <c r="IHS6" s="210"/>
      <c r="IHT6" s="210"/>
      <c r="IHU6" s="210"/>
      <c r="IHV6" s="210"/>
      <c r="IHW6" s="210"/>
      <c r="IHX6" s="210"/>
      <c r="IHY6" s="210"/>
      <c r="IHZ6" s="210"/>
      <c r="IIA6" s="210"/>
      <c r="IIB6" s="210"/>
      <c r="IIC6" s="210"/>
      <c r="IID6" s="210"/>
      <c r="IIE6" s="210"/>
      <c r="IIF6" s="210"/>
      <c r="IIG6" s="210"/>
      <c r="IIH6" s="210"/>
      <c r="III6" s="210"/>
      <c r="IIJ6" s="210"/>
      <c r="IIK6" s="210"/>
      <c r="IIL6" s="210"/>
      <c r="IIM6" s="210"/>
      <c r="IIN6" s="210"/>
      <c r="IIO6" s="210"/>
      <c r="IIP6" s="210"/>
      <c r="IIQ6" s="210"/>
      <c r="IIR6" s="210"/>
      <c r="IIS6" s="210"/>
      <c r="IIT6" s="210"/>
      <c r="IIU6" s="210"/>
      <c r="IIV6" s="210"/>
      <c r="IIW6" s="210"/>
      <c r="IIX6" s="210"/>
      <c r="IIY6" s="210"/>
      <c r="IIZ6" s="210"/>
      <c r="IJA6" s="210"/>
      <c r="IJB6" s="210"/>
      <c r="IJC6" s="210"/>
      <c r="IJD6" s="210"/>
      <c r="IJE6" s="210"/>
      <c r="IJF6" s="210"/>
      <c r="IJG6" s="210"/>
      <c r="IJH6" s="210"/>
      <c r="IJI6" s="210"/>
      <c r="IJJ6" s="210"/>
      <c r="IJK6" s="210"/>
      <c r="IJL6" s="210"/>
      <c r="IJM6" s="210"/>
      <c r="IJN6" s="210"/>
      <c r="IJO6" s="210"/>
      <c r="IJP6" s="210"/>
      <c r="IJQ6" s="210"/>
      <c r="IJR6" s="210"/>
      <c r="IJS6" s="210"/>
      <c r="IJT6" s="210"/>
      <c r="IJU6" s="210"/>
      <c r="IJV6" s="210"/>
      <c r="IJW6" s="210"/>
      <c r="IJX6" s="210"/>
      <c r="IJY6" s="210"/>
      <c r="IJZ6" s="210"/>
      <c r="IKA6" s="210"/>
      <c r="IKB6" s="210"/>
      <c r="IKC6" s="210"/>
      <c r="IKD6" s="210"/>
      <c r="IKE6" s="210"/>
      <c r="IKF6" s="210"/>
      <c r="IKG6" s="210"/>
      <c r="IKH6" s="210"/>
      <c r="IKI6" s="210"/>
      <c r="IKJ6" s="210"/>
      <c r="IKK6" s="210"/>
      <c r="IKL6" s="210"/>
      <c r="IKM6" s="210"/>
      <c r="IKN6" s="210"/>
      <c r="IKO6" s="210"/>
      <c r="IKP6" s="210"/>
      <c r="IKQ6" s="210"/>
      <c r="IKR6" s="210"/>
      <c r="IKS6" s="210"/>
      <c r="IKT6" s="210"/>
      <c r="IKU6" s="210"/>
      <c r="IKV6" s="210"/>
      <c r="IKW6" s="210"/>
      <c r="IKX6" s="210"/>
      <c r="IKY6" s="210"/>
      <c r="IKZ6" s="210"/>
      <c r="ILA6" s="210"/>
      <c r="ILB6" s="210"/>
      <c r="ILC6" s="210"/>
      <c r="ILD6" s="210"/>
      <c r="ILE6" s="210"/>
      <c r="ILF6" s="210"/>
      <c r="ILG6" s="210"/>
      <c r="ILH6" s="210"/>
      <c r="ILI6" s="210"/>
      <c r="ILJ6" s="210"/>
      <c r="ILK6" s="210"/>
      <c r="ILL6" s="210"/>
      <c r="ILM6" s="210"/>
      <c r="ILN6" s="210"/>
      <c r="ILO6" s="210"/>
      <c r="ILP6" s="210"/>
      <c r="ILQ6" s="210"/>
      <c r="ILR6" s="210"/>
      <c r="ILS6" s="210"/>
      <c r="ILT6" s="210"/>
      <c r="ILU6" s="210"/>
      <c r="ILV6" s="210"/>
      <c r="ILW6" s="210"/>
      <c r="ILX6" s="210"/>
      <c r="ILY6" s="210"/>
      <c r="ILZ6" s="210"/>
      <c r="IMA6" s="210"/>
      <c r="IMB6" s="210"/>
      <c r="IMC6" s="210"/>
      <c r="IMD6" s="210"/>
      <c r="IME6" s="210"/>
      <c r="IMF6" s="210"/>
      <c r="IMG6" s="210"/>
      <c r="IMH6" s="210"/>
      <c r="IMI6" s="210"/>
      <c r="IMJ6" s="210"/>
      <c r="IMK6" s="210"/>
      <c r="IML6" s="210"/>
      <c r="IMM6" s="210"/>
      <c r="IMN6" s="210"/>
      <c r="IMO6" s="210"/>
      <c r="IMP6" s="210"/>
      <c r="IMQ6" s="210"/>
      <c r="IMR6" s="210"/>
      <c r="IMS6" s="210"/>
      <c r="IMT6" s="210"/>
      <c r="IMU6" s="210"/>
      <c r="IMV6" s="210"/>
      <c r="IMW6" s="210"/>
      <c r="IMX6" s="210"/>
      <c r="IMY6" s="210"/>
      <c r="IMZ6" s="210"/>
      <c r="INA6" s="210"/>
      <c r="INB6" s="210"/>
      <c r="INC6" s="210"/>
      <c r="IND6" s="210"/>
      <c r="INE6" s="210"/>
      <c r="INF6" s="210"/>
      <c r="ING6" s="210"/>
      <c r="INH6" s="210"/>
      <c r="INI6" s="210"/>
      <c r="INJ6" s="210"/>
      <c r="INK6" s="210"/>
      <c r="INL6" s="210"/>
      <c r="INM6" s="210"/>
      <c r="INN6" s="210"/>
      <c r="INO6" s="210"/>
      <c r="INP6" s="210"/>
      <c r="INQ6" s="210"/>
      <c r="INR6" s="210"/>
      <c r="INS6" s="210"/>
      <c r="INT6" s="210"/>
      <c r="INU6" s="210"/>
      <c r="INV6" s="210"/>
      <c r="INW6" s="210"/>
      <c r="INX6" s="210"/>
      <c r="INY6" s="210"/>
      <c r="INZ6" s="210"/>
      <c r="IOA6" s="210"/>
      <c r="IOB6" s="210"/>
      <c r="IOC6" s="210"/>
      <c r="IOD6" s="210"/>
      <c r="IOE6" s="210"/>
      <c r="IOF6" s="210"/>
      <c r="IOG6" s="210"/>
      <c r="IOH6" s="210"/>
      <c r="IOI6" s="210"/>
      <c r="IOJ6" s="210"/>
      <c r="IOK6" s="210"/>
      <c r="IOL6" s="210"/>
      <c r="IOM6" s="210"/>
      <c r="ION6" s="210"/>
      <c r="IOO6" s="210"/>
      <c r="IOP6" s="210"/>
      <c r="IOQ6" s="210"/>
      <c r="IOR6" s="210"/>
      <c r="IOS6" s="210"/>
      <c r="IOT6" s="210"/>
      <c r="IOU6" s="210"/>
      <c r="IOV6" s="210"/>
      <c r="IOW6" s="210"/>
      <c r="IOX6" s="210"/>
      <c r="IOY6" s="210"/>
      <c r="IOZ6" s="210"/>
      <c r="IPA6" s="210"/>
      <c r="IPB6" s="210"/>
      <c r="IPC6" s="210"/>
      <c r="IPD6" s="210"/>
      <c r="IPE6" s="210"/>
      <c r="IPF6" s="210"/>
      <c r="IPG6" s="210"/>
      <c r="IPH6" s="210"/>
      <c r="IPI6" s="210"/>
      <c r="IPJ6" s="210"/>
      <c r="IPK6" s="210"/>
      <c r="IPL6" s="210"/>
      <c r="IPM6" s="210"/>
      <c r="IPN6" s="210"/>
      <c r="IPO6" s="210"/>
      <c r="IPP6" s="210"/>
      <c r="IPQ6" s="210"/>
      <c r="IPR6" s="210"/>
      <c r="IPS6" s="210"/>
      <c r="IPT6" s="210"/>
      <c r="IPU6" s="210"/>
      <c r="IPV6" s="210"/>
      <c r="IPW6" s="210"/>
      <c r="IPX6" s="210"/>
      <c r="IPY6" s="210"/>
      <c r="IPZ6" s="210"/>
      <c r="IQA6" s="210"/>
      <c r="IQB6" s="210"/>
      <c r="IQC6" s="210"/>
      <c r="IQD6" s="210"/>
      <c r="IQE6" s="210"/>
      <c r="IQF6" s="210"/>
      <c r="IQG6" s="210"/>
      <c r="IQH6" s="210"/>
      <c r="IQI6" s="210"/>
      <c r="IQJ6" s="210"/>
      <c r="IQK6" s="210"/>
      <c r="IQL6" s="210"/>
      <c r="IQM6" s="210"/>
      <c r="IQN6" s="210"/>
      <c r="IQO6" s="210"/>
      <c r="IQP6" s="210"/>
      <c r="IQQ6" s="210"/>
      <c r="IQR6" s="210"/>
      <c r="IQS6" s="210"/>
      <c r="IQT6" s="210"/>
      <c r="IQU6" s="210"/>
      <c r="IQV6" s="210"/>
      <c r="IQW6" s="210"/>
      <c r="IQX6" s="210"/>
      <c r="IQY6" s="210"/>
      <c r="IQZ6" s="210"/>
      <c r="IRA6" s="210"/>
      <c r="IRB6" s="210"/>
      <c r="IRC6" s="210"/>
      <c r="IRD6" s="210"/>
      <c r="IRE6" s="210"/>
      <c r="IRF6" s="210"/>
      <c r="IRG6" s="210"/>
      <c r="IRH6" s="210"/>
      <c r="IRI6" s="210"/>
      <c r="IRJ6" s="210"/>
      <c r="IRK6" s="210"/>
      <c r="IRL6" s="210"/>
      <c r="IRM6" s="210"/>
      <c r="IRN6" s="210"/>
      <c r="IRO6" s="210"/>
      <c r="IRP6" s="210"/>
      <c r="IRQ6" s="210"/>
      <c r="IRR6" s="210"/>
      <c r="IRS6" s="210"/>
      <c r="IRT6" s="210"/>
      <c r="IRU6" s="210"/>
      <c r="IRV6" s="210"/>
      <c r="IRW6" s="210"/>
      <c r="IRX6" s="210"/>
      <c r="IRY6" s="210"/>
      <c r="IRZ6" s="210"/>
      <c r="ISA6" s="210"/>
      <c r="ISB6" s="210"/>
      <c r="ISC6" s="210"/>
      <c r="ISD6" s="210"/>
      <c r="ISE6" s="210"/>
      <c r="ISF6" s="210"/>
      <c r="ISG6" s="210"/>
      <c r="ISH6" s="210"/>
      <c r="ISI6" s="210"/>
      <c r="ISJ6" s="210"/>
      <c r="ISK6" s="210"/>
      <c r="ISL6" s="210"/>
      <c r="ISM6" s="210"/>
      <c r="ISN6" s="210"/>
      <c r="ISO6" s="210"/>
      <c r="ISP6" s="210"/>
      <c r="ISQ6" s="210"/>
      <c r="ISR6" s="210"/>
      <c r="ISS6" s="210"/>
      <c r="IST6" s="210"/>
      <c r="ISU6" s="210"/>
      <c r="ISV6" s="210"/>
      <c r="ISW6" s="210"/>
      <c r="ISX6" s="210"/>
      <c r="ISY6" s="210"/>
      <c r="ISZ6" s="210"/>
      <c r="ITA6" s="210"/>
      <c r="ITB6" s="210"/>
      <c r="ITC6" s="210"/>
      <c r="ITD6" s="210"/>
      <c r="ITE6" s="210"/>
      <c r="ITF6" s="210"/>
      <c r="ITG6" s="210"/>
      <c r="ITH6" s="210"/>
      <c r="ITI6" s="210"/>
      <c r="ITJ6" s="210"/>
      <c r="ITK6" s="210"/>
      <c r="ITL6" s="210"/>
      <c r="ITM6" s="210"/>
      <c r="ITN6" s="210"/>
      <c r="ITO6" s="210"/>
      <c r="ITP6" s="210"/>
      <c r="ITQ6" s="210"/>
      <c r="ITR6" s="210"/>
      <c r="ITS6" s="210"/>
      <c r="ITT6" s="210"/>
      <c r="ITU6" s="210"/>
      <c r="ITV6" s="210"/>
      <c r="ITW6" s="210"/>
      <c r="ITX6" s="210"/>
      <c r="ITY6" s="210"/>
      <c r="ITZ6" s="210"/>
      <c r="IUA6" s="210"/>
      <c r="IUB6" s="210"/>
      <c r="IUC6" s="210"/>
      <c r="IUD6" s="210"/>
      <c r="IUE6" s="210"/>
      <c r="IUF6" s="210"/>
      <c r="IUG6" s="210"/>
      <c r="IUH6" s="210"/>
      <c r="IUI6" s="210"/>
      <c r="IUJ6" s="210"/>
      <c r="IUK6" s="210"/>
      <c r="IUL6" s="210"/>
      <c r="IUM6" s="210"/>
      <c r="IUN6" s="210"/>
      <c r="IUO6" s="210"/>
      <c r="IUP6" s="210"/>
      <c r="IUQ6" s="210"/>
      <c r="IUR6" s="210"/>
      <c r="IUS6" s="210"/>
      <c r="IUT6" s="210"/>
      <c r="IUU6" s="210"/>
      <c r="IUV6" s="210"/>
      <c r="IUW6" s="210"/>
      <c r="IUX6" s="210"/>
      <c r="IUY6" s="210"/>
      <c r="IUZ6" s="210"/>
      <c r="IVA6" s="210"/>
      <c r="IVB6" s="210"/>
      <c r="IVC6" s="210"/>
      <c r="IVD6" s="210"/>
      <c r="IVE6" s="210"/>
      <c r="IVF6" s="210"/>
      <c r="IVG6" s="210"/>
      <c r="IVH6" s="210"/>
      <c r="IVI6" s="210"/>
      <c r="IVJ6" s="210"/>
      <c r="IVK6" s="210"/>
      <c r="IVL6" s="210"/>
      <c r="IVM6" s="210"/>
      <c r="IVN6" s="210"/>
      <c r="IVO6" s="210"/>
      <c r="IVP6" s="210"/>
      <c r="IVQ6" s="210"/>
      <c r="IVR6" s="210"/>
      <c r="IVS6" s="210"/>
      <c r="IVT6" s="210"/>
      <c r="IVU6" s="210"/>
      <c r="IVV6" s="210"/>
      <c r="IVW6" s="210"/>
      <c r="IVX6" s="210"/>
      <c r="IVY6" s="210"/>
      <c r="IVZ6" s="210"/>
      <c r="IWA6" s="210"/>
      <c r="IWB6" s="210"/>
      <c r="IWC6" s="210"/>
      <c r="IWD6" s="210"/>
      <c r="IWE6" s="210"/>
      <c r="IWF6" s="210"/>
      <c r="IWG6" s="210"/>
      <c r="IWH6" s="210"/>
      <c r="IWI6" s="210"/>
      <c r="IWJ6" s="210"/>
      <c r="IWK6" s="210"/>
      <c r="IWL6" s="210"/>
      <c r="IWM6" s="210"/>
      <c r="IWN6" s="210"/>
      <c r="IWO6" s="210"/>
      <c r="IWP6" s="210"/>
      <c r="IWQ6" s="210"/>
      <c r="IWR6" s="210"/>
      <c r="IWS6" s="210"/>
      <c r="IWT6" s="210"/>
      <c r="IWU6" s="210"/>
      <c r="IWV6" s="210"/>
      <c r="IWW6" s="210"/>
      <c r="IWX6" s="210"/>
      <c r="IWY6" s="210"/>
      <c r="IWZ6" s="210"/>
      <c r="IXA6" s="210"/>
      <c r="IXB6" s="210"/>
      <c r="IXC6" s="210"/>
      <c r="IXD6" s="210"/>
      <c r="IXE6" s="210"/>
      <c r="IXF6" s="210"/>
      <c r="IXG6" s="210"/>
      <c r="IXH6" s="210"/>
      <c r="IXI6" s="210"/>
      <c r="IXJ6" s="210"/>
      <c r="IXK6" s="210"/>
      <c r="IXL6" s="210"/>
      <c r="IXM6" s="210"/>
      <c r="IXN6" s="210"/>
      <c r="IXO6" s="210"/>
      <c r="IXP6" s="210"/>
      <c r="IXQ6" s="210"/>
      <c r="IXR6" s="210"/>
      <c r="IXS6" s="210"/>
      <c r="IXT6" s="210"/>
      <c r="IXU6" s="210"/>
      <c r="IXV6" s="210"/>
      <c r="IXW6" s="210"/>
      <c r="IXX6" s="210"/>
      <c r="IXY6" s="210"/>
      <c r="IXZ6" s="210"/>
      <c r="IYA6" s="210"/>
      <c r="IYB6" s="210"/>
      <c r="IYC6" s="210"/>
      <c r="IYD6" s="210"/>
      <c r="IYE6" s="210"/>
      <c r="IYF6" s="210"/>
      <c r="IYG6" s="210"/>
      <c r="IYH6" s="210"/>
      <c r="IYI6" s="210"/>
      <c r="IYJ6" s="210"/>
      <c r="IYK6" s="210"/>
      <c r="IYL6" s="210"/>
      <c r="IYM6" s="210"/>
      <c r="IYN6" s="210"/>
      <c r="IYO6" s="210"/>
      <c r="IYP6" s="210"/>
      <c r="IYQ6" s="210"/>
      <c r="IYR6" s="210"/>
      <c r="IYS6" s="210"/>
      <c r="IYT6" s="210"/>
      <c r="IYU6" s="210"/>
      <c r="IYV6" s="210"/>
      <c r="IYW6" s="210"/>
      <c r="IYX6" s="210"/>
      <c r="IYY6" s="210"/>
      <c r="IYZ6" s="210"/>
      <c r="IZA6" s="210"/>
      <c r="IZB6" s="210"/>
      <c r="IZC6" s="210"/>
      <c r="IZD6" s="210"/>
      <c r="IZE6" s="210"/>
      <c r="IZF6" s="210"/>
      <c r="IZG6" s="210"/>
      <c r="IZH6" s="210"/>
      <c r="IZI6" s="210"/>
      <c r="IZJ6" s="210"/>
      <c r="IZK6" s="210"/>
      <c r="IZL6" s="210"/>
      <c r="IZM6" s="210"/>
      <c r="IZN6" s="210"/>
      <c r="IZO6" s="210"/>
      <c r="IZP6" s="210"/>
      <c r="IZQ6" s="210"/>
      <c r="IZR6" s="210"/>
      <c r="IZS6" s="210"/>
      <c r="IZT6" s="210"/>
      <c r="IZU6" s="210"/>
      <c r="IZV6" s="210"/>
      <c r="IZW6" s="210"/>
      <c r="IZX6" s="210"/>
      <c r="IZY6" s="210"/>
      <c r="IZZ6" s="210"/>
      <c r="JAA6" s="210"/>
      <c r="JAB6" s="210"/>
      <c r="JAC6" s="210"/>
      <c r="JAD6" s="210"/>
      <c r="JAE6" s="210"/>
      <c r="JAF6" s="210"/>
      <c r="JAG6" s="210"/>
      <c r="JAH6" s="210"/>
      <c r="JAI6" s="210"/>
      <c r="JAJ6" s="210"/>
      <c r="JAK6" s="210"/>
      <c r="JAL6" s="210"/>
      <c r="JAM6" s="210"/>
      <c r="JAN6" s="210"/>
      <c r="JAO6" s="210"/>
      <c r="JAP6" s="210"/>
      <c r="JAQ6" s="210"/>
      <c r="JAR6" s="210"/>
      <c r="JAS6" s="210"/>
      <c r="JAT6" s="210"/>
      <c r="JAU6" s="210"/>
      <c r="JAV6" s="210"/>
      <c r="JAW6" s="210"/>
      <c r="JAX6" s="210"/>
      <c r="JAY6" s="210"/>
      <c r="JAZ6" s="210"/>
      <c r="JBA6" s="210"/>
      <c r="JBB6" s="210"/>
      <c r="JBC6" s="210"/>
      <c r="JBD6" s="210"/>
      <c r="JBE6" s="210"/>
      <c r="JBF6" s="210"/>
      <c r="JBG6" s="210"/>
      <c r="JBH6" s="210"/>
      <c r="JBI6" s="210"/>
      <c r="JBJ6" s="210"/>
      <c r="JBK6" s="210"/>
      <c r="JBL6" s="210"/>
      <c r="JBM6" s="210"/>
      <c r="JBN6" s="210"/>
      <c r="JBO6" s="210"/>
      <c r="JBP6" s="210"/>
      <c r="JBQ6" s="210"/>
      <c r="JBR6" s="210"/>
      <c r="JBS6" s="210"/>
      <c r="JBT6" s="210"/>
      <c r="JBU6" s="210"/>
      <c r="JBV6" s="210"/>
      <c r="JBW6" s="210"/>
      <c r="JBX6" s="210"/>
      <c r="JBY6" s="210"/>
      <c r="JBZ6" s="210"/>
      <c r="JCA6" s="210"/>
      <c r="JCB6" s="210"/>
      <c r="JCC6" s="210"/>
      <c r="JCD6" s="210"/>
      <c r="JCE6" s="210"/>
      <c r="JCF6" s="210"/>
      <c r="JCG6" s="210"/>
      <c r="JCH6" s="210"/>
      <c r="JCI6" s="210"/>
      <c r="JCJ6" s="210"/>
      <c r="JCK6" s="210"/>
      <c r="JCL6" s="210"/>
      <c r="JCM6" s="210"/>
      <c r="JCN6" s="210"/>
      <c r="JCO6" s="210"/>
      <c r="JCP6" s="210"/>
      <c r="JCQ6" s="210"/>
      <c r="JCR6" s="210"/>
      <c r="JCS6" s="210"/>
      <c r="JCT6" s="210"/>
      <c r="JCU6" s="210"/>
      <c r="JCV6" s="210"/>
      <c r="JCW6" s="210"/>
      <c r="JCX6" s="210"/>
      <c r="JCY6" s="210"/>
      <c r="JCZ6" s="210"/>
      <c r="JDA6" s="210"/>
      <c r="JDB6" s="210"/>
      <c r="JDC6" s="210"/>
      <c r="JDD6" s="210"/>
      <c r="JDE6" s="210"/>
      <c r="JDF6" s="210"/>
      <c r="JDG6" s="210"/>
      <c r="JDH6" s="210"/>
      <c r="JDI6" s="210"/>
      <c r="JDJ6" s="210"/>
      <c r="JDK6" s="210"/>
      <c r="JDL6" s="210"/>
      <c r="JDM6" s="210"/>
      <c r="JDN6" s="210"/>
      <c r="JDO6" s="210"/>
      <c r="JDP6" s="210"/>
      <c r="JDQ6" s="210"/>
      <c r="JDR6" s="210"/>
      <c r="JDS6" s="210"/>
      <c r="JDT6" s="210"/>
      <c r="JDU6" s="210"/>
      <c r="JDV6" s="210"/>
      <c r="JDW6" s="210"/>
      <c r="JDX6" s="210"/>
      <c r="JDY6" s="210"/>
      <c r="JDZ6" s="210"/>
      <c r="JEA6" s="210"/>
      <c r="JEB6" s="210"/>
      <c r="JEC6" s="210"/>
      <c r="JED6" s="210"/>
      <c r="JEE6" s="210"/>
      <c r="JEF6" s="210"/>
      <c r="JEG6" s="210"/>
      <c r="JEH6" s="210"/>
      <c r="JEI6" s="210"/>
      <c r="JEJ6" s="210"/>
      <c r="JEK6" s="210"/>
      <c r="JEL6" s="210"/>
      <c r="JEM6" s="210"/>
      <c r="JEN6" s="210"/>
      <c r="JEO6" s="210"/>
      <c r="JEP6" s="210"/>
      <c r="JEQ6" s="210"/>
      <c r="JER6" s="210"/>
      <c r="JES6" s="210"/>
      <c r="JET6" s="210"/>
      <c r="JEU6" s="210"/>
      <c r="JEV6" s="210"/>
      <c r="JEW6" s="210"/>
      <c r="JEX6" s="210"/>
      <c r="JEY6" s="210"/>
      <c r="JEZ6" s="210"/>
      <c r="JFA6" s="210"/>
      <c r="JFB6" s="210"/>
      <c r="JFC6" s="210"/>
      <c r="JFD6" s="210"/>
      <c r="JFE6" s="210"/>
      <c r="JFF6" s="210"/>
      <c r="JFG6" s="210"/>
      <c r="JFH6" s="210"/>
      <c r="JFI6" s="210"/>
      <c r="JFJ6" s="210"/>
      <c r="JFK6" s="210"/>
      <c r="JFL6" s="210"/>
      <c r="JFM6" s="210"/>
      <c r="JFN6" s="210"/>
      <c r="JFO6" s="210"/>
      <c r="JFP6" s="210"/>
      <c r="JFQ6" s="210"/>
      <c r="JFR6" s="210"/>
      <c r="JFS6" s="210"/>
      <c r="JFT6" s="210"/>
      <c r="JFU6" s="210"/>
      <c r="JFV6" s="210"/>
      <c r="JFW6" s="210"/>
      <c r="JFX6" s="210"/>
      <c r="JFY6" s="210"/>
      <c r="JFZ6" s="210"/>
      <c r="JGA6" s="210"/>
      <c r="JGB6" s="210"/>
      <c r="JGC6" s="210"/>
      <c r="JGD6" s="210"/>
      <c r="JGE6" s="210"/>
      <c r="JGF6" s="210"/>
      <c r="JGG6" s="210"/>
      <c r="JGH6" s="210"/>
      <c r="JGI6" s="210"/>
      <c r="JGJ6" s="210"/>
      <c r="JGK6" s="210"/>
      <c r="JGL6" s="210"/>
      <c r="JGM6" s="210"/>
      <c r="JGN6" s="210"/>
      <c r="JGO6" s="210"/>
      <c r="JGP6" s="210"/>
      <c r="JGQ6" s="210"/>
      <c r="JGR6" s="210"/>
      <c r="JGS6" s="210"/>
      <c r="JGT6" s="210"/>
      <c r="JGU6" s="210"/>
      <c r="JGV6" s="210"/>
      <c r="JGW6" s="210"/>
      <c r="JGX6" s="210"/>
      <c r="JGY6" s="210"/>
      <c r="JGZ6" s="210"/>
      <c r="JHA6" s="210"/>
      <c r="JHB6" s="210"/>
      <c r="JHC6" s="210"/>
      <c r="JHD6" s="210"/>
      <c r="JHE6" s="210"/>
      <c r="JHF6" s="210"/>
      <c r="JHG6" s="210"/>
      <c r="JHH6" s="210"/>
      <c r="JHI6" s="210"/>
      <c r="JHJ6" s="210"/>
      <c r="JHK6" s="210"/>
      <c r="JHL6" s="210"/>
      <c r="JHM6" s="210"/>
      <c r="JHN6" s="210"/>
      <c r="JHO6" s="210"/>
      <c r="JHP6" s="210"/>
      <c r="JHQ6" s="210"/>
      <c r="JHR6" s="210"/>
      <c r="JHS6" s="210"/>
      <c r="JHT6" s="210"/>
      <c r="JHU6" s="210"/>
      <c r="JHV6" s="210"/>
      <c r="JHW6" s="210"/>
      <c r="JHX6" s="210"/>
      <c r="JHY6" s="210"/>
      <c r="JHZ6" s="210"/>
      <c r="JIA6" s="210"/>
      <c r="JIB6" s="210"/>
      <c r="JIC6" s="210"/>
      <c r="JID6" s="210"/>
      <c r="JIE6" s="210"/>
      <c r="JIF6" s="210"/>
      <c r="JIG6" s="210"/>
      <c r="JIH6" s="210"/>
      <c r="JII6" s="210"/>
      <c r="JIJ6" s="210"/>
      <c r="JIK6" s="210"/>
      <c r="JIL6" s="210"/>
      <c r="JIM6" s="210"/>
      <c r="JIN6" s="210"/>
      <c r="JIO6" s="210"/>
      <c r="JIP6" s="210"/>
      <c r="JIQ6" s="210"/>
      <c r="JIR6" s="210"/>
      <c r="JIS6" s="210"/>
      <c r="JIT6" s="210"/>
      <c r="JIU6" s="210"/>
      <c r="JIV6" s="210"/>
      <c r="JIW6" s="210"/>
      <c r="JIX6" s="210"/>
      <c r="JIY6" s="210"/>
      <c r="JIZ6" s="210"/>
      <c r="JJA6" s="210"/>
      <c r="JJB6" s="210"/>
      <c r="JJC6" s="210"/>
      <c r="JJD6" s="210"/>
      <c r="JJE6" s="210"/>
      <c r="JJF6" s="210"/>
      <c r="JJG6" s="210"/>
      <c r="JJH6" s="210"/>
      <c r="JJI6" s="210"/>
      <c r="JJJ6" s="210"/>
      <c r="JJK6" s="210"/>
      <c r="JJL6" s="210"/>
      <c r="JJM6" s="210"/>
      <c r="JJN6" s="210"/>
      <c r="JJO6" s="210"/>
      <c r="JJP6" s="210"/>
      <c r="JJQ6" s="210"/>
      <c r="JJR6" s="210"/>
      <c r="JJS6" s="210"/>
      <c r="JJT6" s="210"/>
      <c r="JJU6" s="210"/>
      <c r="JJV6" s="210"/>
      <c r="JJW6" s="210"/>
      <c r="JJX6" s="210"/>
      <c r="JJY6" s="210"/>
      <c r="JJZ6" s="210"/>
      <c r="JKA6" s="210"/>
      <c r="JKB6" s="210"/>
      <c r="JKC6" s="210"/>
      <c r="JKD6" s="210"/>
      <c r="JKE6" s="210"/>
      <c r="JKF6" s="210"/>
      <c r="JKG6" s="210"/>
      <c r="JKH6" s="210"/>
      <c r="JKI6" s="210"/>
      <c r="JKJ6" s="210"/>
      <c r="JKK6" s="210"/>
      <c r="JKL6" s="210"/>
      <c r="JKM6" s="210"/>
      <c r="JKN6" s="210"/>
      <c r="JKO6" s="210"/>
      <c r="JKP6" s="210"/>
      <c r="JKQ6" s="210"/>
      <c r="JKR6" s="210"/>
      <c r="JKS6" s="210"/>
      <c r="JKT6" s="210"/>
      <c r="JKU6" s="210"/>
      <c r="JKV6" s="210"/>
      <c r="JKW6" s="210"/>
      <c r="JKX6" s="210"/>
      <c r="JKY6" s="210"/>
      <c r="JKZ6" s="210"/>
      <c r="JLA6" s="210"/>
      <c r="JLB6" s="210"/>
      <c r="JLC6" s="210"/>
      <c r="JLD6" s="210"/>
      <c r="JLE6" s="210"/>
      <c r="JLF6" s="210"/>
      <c r="JLG6" s="210"/>
      <c r="JLH6" s="210"/>
      <c r="JLI6" s="210"/>
      <c r="JLJ6" s="210"/>
      <c r="JLK6" s="210"/>
      <c r="JLL6" s="210"/>
      <c r="JLM6" s="210"/>
      <c r="JLN6" s="210"/>
      <c r="JLO6" s="210"/>
      <c r="JLP6" s="210"/>
      <c r="JLQ6" s="210"/>
      <c r="JLR6" s="210"/>
      <c r="JLS6" s="210"/>
      <c r="JLT6" s="210"/>
      <c r="JLU6" s="210"/>
      <c r="JLV6" s="210"/>
      <c r="JLW6" s="210"/>
      <c r="JLX6" s="210"/>
      <c r="JLY6" s="210"/>
      <c r="JLZ6" s="210"/>
      <c r="JMA6" s="210"/>
      <c r="JMB6" s="210"/>
      <c r="JMC6" s="210"/>
      <c r="JMD6" s="210"/>
      <c r="JME6" s="210"/>
      <c r="JMF6" s="210"/>
      <c r="JMG6" s="210"/>
      <c r="JMH6" s="210"/>
      <c r="JMI6" s="210"/>
      <c r="JMJ6" s="210"/>
      <c r="JMK6" s="210"/>
      <c r="JML6" s="210"/>
      <c r="JMM6" s="210"/>
      <c r="JMN6" s="210"/>
      <c r="JMO6" s="210"/>
      <c r="JMP6" s="210"/>
      <c r="JMQ6" s="210"/>
      <c r="JMR6" s="210"/>
      <c r="JMS6" s="210"/>
      <c r="JMT6" s="210"/>
      <c r="JMU6" s="210"/>
      <c r="JMV6" s="210"/>
      <c r="JMW6" s="210"/>
      <c r="JMX6" s="210"/>
      <c r="JMY6" s="210"/>
      <c r="JMZ6" s="210"/>
      <c r="JNA6" s="210"/>
      <c r="JNB6" s="210"/>
      <c r="JNC6" s="210"/>
      <c r="JND6" s="210"/>
      <c r="JNE6" s="210"/>
      <c r="JNF6" s="210"/>
      <c r="JNG6" s="210"/>
      <c r="JNH6" s="210"/>
      <c r="JNI6" s="210"/>
      <c r="JNJ6" s="210"/>
      <c r="JNK6" s="210"/>
      <c r="JNL6" s="210"/>
      <c r="JNM6" s="210"/>
      <c r="JNN6" s="210"/>
      <c r="JNO6" s="210"/>
      <c r="JNP6" s="210"/>
      <c r="JNQ6" s="210"/>
      <c r="JNR6" s="210"/>
      <c r="JNS6" s="210"/>
      <c r="JNT6" s="210"/>
      <c r="JNU6" s="210"/>
      <c r="JNV6" s="210"/>
      <c r="JNW6" s="210"/>
      <c r="JNX6" s="210"/>
      <c r="JNY6" s="210"/>
      <c r="JNZ6" s="210"/>
      <c r="JOA6" s="210"/>
      <c r="JOB6" s="210"/>
      <c r="JOC6" s="210"/>
      <c r="JOD6" s="210"/>
      <c r="JOE6" s="210"/>
      <c r="JOF6" s="210"/>
      <c r="JOG6" s="210"/>
      <c r="JOH6" s="210"/>
      <c r="JOI6" s="210"/>
      <c r="JOJ6" s="210"/>
      <c r="JOK6" s="210"/>
      <c r="JOL6" s="210"/>
      <c r="JOM6" s="210"/>
      <c r="JON6" s="210"/>
      <c r="JOO6" s="210"/>
      <c r="JOP6" s="210"/>
      <c r="JOQ6" s="210"/>
      <c r="JOR6" s="210"/>
      <c r="JOS6" s="210"/>
      <c r="JOT6" s="210"/>
      <c r="JOU6" s="210"/>
      <c r="JOV6" s="210"/>
      <c r="JOW6" s="210"/>
      <c r="JOX6" s="210"/>
      <c r="JOY6" s="210"/>
      <c r="JOZ6" s="210"/>
      <c r="JPA6" s="210"/>
      <c r="JPB6" s="210"/>
      <c r="JPC6" s="210"/>
      <c r="JPD6" s="210"/>
      <c r="JPE6" s="210"/>
      <c r="JPF6" s="210"/>
      <c r="JPG6" s="210"/>
      <c r="JPH6" s="210"/>
      <c r="JPI6" s="210"/>
      <c r="JPJ6" s="210"/>
      <c r="JPK6" s="210"/>
      <c r="JPL6" s="210"/>
      <c r="JPM6" s="210"/>
      <c r="JPN6" s="210"/>
      <c r="JPO6" s="210"/>
      <c r="JPP6" s="210"/>
      <c r="JPQ6" s="210"/>
      <c r="JPR6" s="210"/>
      <c r="JPS6" s="210"/>
      <c r="JPT6" s="210"/>
      <c r="JPU6" s="210"/>
      <c r="JPV6" s="210"/>
      <c r="JPW6" s="210"/>
      <c r="JPX6" s="210"/>
      <c r="JPY6" s="210"/>
      <c r="JPZ6" s="210"/>
      <c r="JQA6" s="210"/>
      <c r="JQB6" s="210"/>
      <c r="JQC6" s="210"/>
      <c r="JQD6" s="210"/>
      <c r="JQE6" s="210"/>
      <c r="JQF6" s="210"/>
      <c r="JQG6" s="210"/>
      <c r="JQH6" s="210"/>
      <c r="JQI6" s="210"/>
      <c r="JQJ6" s="210"/>
      <c r="JQK6" s="210"/>
      <c r="JQL6" s="210"/>
      <c r="JQM6" s="210"/>
      <c r="JQN6" s="210"/>
      <c r="JQO6" s="210"/>
      <c r="JQP6" s="210"/>
      <c r="JQQ6" s="210"/>
      <c r="JQR6" s="210"/>
      <c r="JQS6" s="210"/>
      <c r="JQT6" s="210"/>
      <c r="JQU6" s="210"/>
      <c r="JQV6" s="210"/>
      <c r="JQW6" s="210"/>
      <c r="JQX6" s="210"/>
      <c r="JQY6" s="210"/>
      <c r="JQZ6" s="210"/>
      <c r="JRA6" s="210"/>
      <c r="JRB6" s="210"/>
      <c r="JRC6" s="210"/>
      <c r="JRD6" s="210"/>
      <c r="JRE6" s="210"/>
      <c r="JRF6" s="210"/>
      <c r="JRG6" s="210"/>
      <c r="JRH6" s="210"/>
      <c r="JRI6" s="210"/>
      <c r="JRJ6" s="210"/>
      <c r="JRK6" s="210"/>
      <c r="JRL6" s="210"/>
      <c r="JRM6" s="210"/>
      <c r="JRN6" s="210"/>
      <c r="JRO6" s="210"/>
      <c r="JRP6" s="210"/>
      <c r="JRQ6" s="210"/>
      <c r="JRR6" s="210"/>
      <c r="JRS6" s="210"/>
      <c r="JRT6" s="210"/>
      <c r="JRU6" s="210"/>
      <c r="JRV6" s="210"/>
      <c r="JRW6" s="210"/>
      <c r="JRX6" s="210"/>
      <c r="JRY6" s="210"/>
      <c r="JRZ6" s="210"/>
      <c r="JSA6" s="210"/>
      <c r="JSB6" s="210"/>
      <c r="JSC6" s="210"/>
      <c r="JSD6" s="210"/>
      <c r="JSE6" s="210"/>
      <c r="JSF6" s="210"/>
      <c r="JSG6" s="210"/>
      <c r="JSH6" s="210"/>
      <c r="JSI6" s="210"/>
      <c r="JSJ6" s="210"/>
      <c r="JSK6" s="210"/>
      <c r="JSL6" s="210"/>
      <c r="JSM6" s="210"/>
      <c r="JSN6" s="210"/>
      <c r="JSO6" s="210"/>
      <c r="JSP6" s="210"/>
      <c r="JSQ6" s="210"/>
      <c r="JSR6" s="210"/>
      <c r="JSS6" s="210"/>
      <c r="JST6" s="210"/>
      <c r="JSU6" s="210"/>
      <c r="JSV6" s="210"/>
      <c r="JSW6" s="210"/>
      <c r="JSX6" s="210"/>
      <c r="JSY6" s="210"/>
      <c r="JSZ6" s="210"/>
      <c r="JTA6" s="210"/>
      <c r="JTB6" s="210"/>
      <c r="JTC6" s="210"/>
      <c r="JTD6" s="210"/>
      <c r="JTE6" s="210"/>
      <c r="JTF6" s="210"/>
      <c r="JTG6" s="210"/>
      <c r="JTH6" s="210"/>
      <c r="JTI6" s="210"/>
      <c r="JTJ6" s="210"/>
      <c r="JTK6" s="210"/>
      <c r="JTL6" s="210"/>
      <c r="JTM6" s="210"/>
      <c r="JTN6" s="210"/>
      <c r="JTO6" s="210"/>
      <c r="JTP6" s="210"/>
      <c r="JTQ6" s="210"/>
      <c r="JTR6" s="210"/>
      <c r="JTS6" s="210"/>
      <c r="JTT6" s="210"/>
      <c r="JTU6" s="210"/>
      <c r="JTV6" s="210"/>
      <c r="JTW6" s="210"/>
      <c r="JTX6" s="210"/>
      <c r="JTY6" s="210"/>
      <c r="JTZ6" s="210"/>
      <c r="JUA6" s="210"/>
      <c r="JUB6" s="210"/>
      <c r="JUC6" s="210"/>
      <c r="JUD6" s="210"/>
      <c r="JUE6" s="210"/>
      <c r="JUF6" s="210"/>
      <c r="JUG6" s="210"/>
      <c r="JUH6" s="210"/>
      <c r="JUI6" s="210"/>
      <c r="JUJ6" s="210"/>
      <c r="JUK6" s="210"/>
      <c r="JUL6" s="210"/>
      <c r="JUM6" s="210"/>
      <c r="JUN6" s="210"/>
      <c r="JUO6" s="210"/>
      <c r="JUP6" s="210"/>
      <c r="JUQ6" s="210"/>
      <c r="JUR6" s="210"/>
      <c r="JUS6" s="210"/>
      <c r="JUT6" s="210"/>
      <c r="JUU6" s="210"/>
      <c r="JUV6" s="210"/>
      <c r="JUW6" s="210"/>
      <c r="JUX6" s="210"/>
      <c r="JUY6" s="210"/>
      <c r="JUZ6" s="210"/>
      <c r="JVA6" s="210"/>
      <c r="JVB6" s="210"/>
      <c r="JVC6" s="210"/>
      <c r="JVD6" s="210"/>
      <c r="JVE6" s="210"/>
      <c r="JVF6" s="210"/>
      <c r="JVG6" s="210"/>
      <c r="JVH6" s="210"/>
      <c r="JVI6" s="210"/>
      <c r="JVJ6" s="210"/>
      <c r="JVK6" s="210"/>
      <c r="JVL6" s="210"/>
      <c r="JVM6" s="210"/>
      <c r="JVN6" s="210"/>
      <c r="JVO6" s="210"/>
      <c r="JVP6" s="210"/>
      <c r="JVQ6" s="210"/>
      <c r="JVR6" s="210"/>
      <c r="JVS6" s="210"/>
      <c r="JVT6" s="210"/>
      <c r="JVU6" s="210"/>
      <c r="JVV6" s="210"/>
      <c r="JVW6" s="210"/>
      <c r="JVX6" s="210"/>
      <c r="JVY6" s="210"/>
      <c r="JVZ6" s="210"/>
      <c r="JWA6" s="210"/>
      <c r="JWB6" s="210"/>
      <c r="JWC6" s="210"/>
      <c r="JWD6" s="210"/>
      <c r="JWE6" s="210"/>
      <c r="JWF6" s="210"/>
      <c r="JWG6" s="210"/>
      <c r="JWH6" s="210"/>
      <c r="JWI6" s="210"/>
      <c r="JWJ6" s="210"/>
      <c r="JWK6" s="210"/>
      <c r="JWL6" s="210"/>
      <c r="JWM6" s="210"/>
      <c r="JWN6" s="210"/>
      <c r="JWO6" s="210"/>
      <c r="JWP6" s="210"/>
      <c r="JWQ6" s="210"/>
      <c r="JWR6" s="210"/>
      <c r="JWS6" s="210"/>
      <c r="JWT6" s="210"/>
      <c r="JWU6" s="210"/>
      <c r="JWV6" s="210"/>
      <c r="JWW6" s="210"/>
      <c r="JWX6" s="210"/>
      <c r="JWY6" s="210"/>
      <c r="JWZ6" s="210"/>
      <c r="JXA6" s="210"/>
      <c r="JXB6" s="210"/>
      <c r="JXC6" s="210"/>
      <c r="JXD6" s="210"/>
      <c r="JXE6" s="210"/>
      <c r="JXF6" s="210"/>
      <c r="JXG6" s="210"/>
      <c r="JXH6" s="210"/>
      <c r="JXI6" s="210"/>
      <c r="JXJ6" s="210"/>
      <c r="JXK6" s="210"/>
      <c r="JXL6" s="210"/>
      <c r="JXM6" s="210"/>
      <c r="JXN6" s="210"/>
      <c r="JXO6" s="210"/>
      <c r="JXP6" s="210"/>
      <c r="JXQ6" s="210"/>
      <c r="JXR6" s="210"/>
      <c r="JXS6" s="210"/>
      <c r="JXT6" s="210"/>
      <c r="JXU6" s="210"/>
      <c r="JXV6" s="210"/>
      <c r="JXW6" s="210"/>
      <c r="JXX6" s="210"/>
      <c r="JXY6" s="210"/>
      <c r="JXZ6" s="210"/>
      <c r="JYA6" s="210"/>
      <c r="JYB6" s="210"/>
      <c r="JYC6" s="210"/>
      <c r="JYD6" s="210"/>
      <c r="JYE6" s="210"/>
      <c r="JYF6" s="210"/>
      <c r="JYG6" s="210"/>
      <c r="JYH6" s="210"/>
      <c r="JYI6" s="210"/>
      <c r="JYJ6" s="210"/>
      <c r="JYK6" s="210"/>
      <c r="JYL6" s="210"/>
      <c r="JYM6" s="210"/>
      <c r="JYN6" s="210"/>
      <c r="JYO6" s="210"/>
      <c r="JYP6" s="210"/>
      <c r="JYQ6" s="210"/>
      <c r="JYR6" s="210"/>
      <c r="JYS6" s="210"/>
      <c r="JYT6" s="210"/>
      <c r="JYU6" s="210"/>
      <c r="JYV6" s="210"/>
      <c r="JYW6" s="210"/>
      <c r="JYX6" s="210"/>
      <c r="JYY6" s="210"/>
      <c r="JYZ6" s="210"/>
      <c r="JZA6" s="210"/>
      <c r="JZB6" s="210"/>
      <c r="JZC6" s="210"/>
      <c r="JZD6" s="210"/>
      <c r="JZE6" s="210"/>
      <c r="JZF6" s="210"/>
      <c r="JZG6" s="210"/>
      <c r="JZH6" s="210"/>
      <c r="JZI6" s="210"/>
      <c r="JZJ6" s="210"/>
      <c r="JZK6" s="210"/>
      <c r="JZL6" s="210"/>
      <c r="JZM6" s="210"/>
      <c r="JZN6" s="210"/>
      <c r="JZO6" s="210"/>
      <c r="JZP6" s="210"/>
      <c r="JZQ6" s="210"/>
      <c r="JZR6" s="210"/>
      <c r="JZS6" s="210"/>
      <c r="JZT6" s="210"/>
      <c r="JZU6" s="210"/>
      <c r="JZV6" s="210"/>
      <c r="JZW6" s="210"/>
      <c r="JZX6" s="210"/>
      <c r="JZY6" s="210"/>
      <c r="JZZ6" s="210"/>
      <c r="KAA6" s="210"/>
      <c r="KAB6" s="210"/>
      <c r="KAC6" s="210"/>
      <c r="KAD6" s="210"/>
      <c r="KAE6" s="210"/>
      <c r="KAF6" s="210"/>
      <c r="KAG6" s="210"/>
      <c r="KAH6" s="210"/>
      <c r="KAI6" s="210"/>
      <c r="KAJ6" s="210"/>
      <c r="KAK6" s="210"/>
      <c r="KAL6" s="210"/>
      <c r="KAM6" s="210"/>
      <c r="KAN6" s="210"/>
      <c r="KAO6" s="210"/>
      <c r="KAP6" s="210"/>
      <c r="KAQ6" s="210"/>
      <c r="KAR6" s="210"/>
      <c r="KAS6" s="210"/>
      <c r="KAT6" s="210"/>
      <c r="KAU6" s="210"/>
      <c r="KAV6" s="210"/>
      <c r="KAW6" s="210"/>
      <c r="KAX6" s="210"/>
      <c r="KAY6" s="210"/>
      <c r="KAZ6" s="210"/>
      <c r="KBA6" s="210"/>
      <c r="KBB6" s="210"/>
      <c r="KBC6" s="210"/>
      <c r="KBD6" s="210"/>
      <c r="KBE6" s="210"/>
      <c r="KBF6" s="210"/>
      <c r="KBG6" s="210"/>
      <c r="KBH6" s="210"/>
      <c r="KBI6" s="210"/>
      <c r="KBJ6" s="210"/>
      <c r="KBK6" s="210"/>
      <c r="KBL6" s="210"/>
      <c r="KBM6" s="210"/>
      <c r="KBN6" s="210"/>
      <c r="KBO6" s="210"/>
      <c r="KBP6" s="210"/>
      <c r="KBQ6" s="210"/>
      <c r="KBR6" s="210"/>
      <c r="KBS6" s="210"/>
      <c r="KBT6" s="210"/>
      <c r="KBU6" s="210"/>
      <c r="KBV6" s="210"/>
      <c r="KBW6" s="210"/>
      <c r="KBX6" s="210"/>
      <c r="KBY6" s="210"/>
      <c r="KBZ6" s="210"/>
      <c r="KCA6" s="210"/>
      <c r="KCB6" s="210"/>
      <c r="KCC6" s="210"/>
      <c r="KCD6" s="210"/>
      <c r="KCE6" s="210"/>
      <c r="KCF6" s="210"/>
      <c r="KCG6" s="210"/>
      <c r="KCH6" s="210"/>
      <c r="KCI6" s="210"/>
      <c r="KCJ6" s="210"/>
      <c r="KCK6" s="210"/>
      <c r="KCL6" s="210"/>
      <c r="KCM6" s="210"/>
      <c r="KCN6" s="210"/>
      <c r="KCO6" s="210"/>
      <c r="KCP6" s="210"/>
      <c r="KCQ6" s="210"/>
      <c r="KCR6" s="210"/>
      <c r="KCS6" s="210"/>
      <c r="KCT6" s="210"/>
      <c r="KCU6" s="210"/>
      <c r="KCV6" s="210"/>
      <c r="KCW6" s="210"/>
      <c r="KCX6" s="210"/>
      <c r="KCY6" s="210"/>
      <c r="KCZ6" s="210"/>
      <c r="KDA6" s="210"/>
      <c r="KDB6" s="210"/>
      <c r="KDC6" s="210"/>
      <c r="KDD6" s="210"/>
      <c r="KDE6" s="210"/>
      <c r="KDF6" s="210"/>
      <c r="KDG6" s="210"/>
      <c r="KDH6" s="210"/>
      <c r="KDI6" s="210"/>
      <c r="KDJ6" s="210"/>
      <c r="KDK6" s="210"/>
      <c r="KDL6" s="210"/>
      <c r="KDM6" s="210"/>
      <c r="KDN6" s="210"/>
      <c r="KDO6" s="210"/>
      <c r="KDP6" s="210"/>
      <c r="KDQ6" s="210"/>
      <c r="KDR6" s="210"/>
      <c r="KDS6" s="210"/>
      <c r="KDT6" s="210"/>
      <c r="KDU6" s="210"/>
      <c r="KDV6" s="210"/>
      <c r="KDW6" s="210"/>
      <c r="KDX6" s="210"/>
      <c r="KDY6" s="210"/>
      <c r="KDZ6" s="210"/>
      <c r="KEA6" s="210"/>
      <c r="KEB6" s="210"/>
      <c r="KEC6" s="210"/>
      <c r="KED6" s="210"/>
      <c r="KEE6" s="210"/>
      <c r="KEF6" s="210"/>
      <c r="KEG6" s="210"/>
      <c r="KEH6" s="210"/>
      <c r="KEI6" s="210"/>
      <c r="KEJ6" s="210"/>
      <c r="KEK6" s="210"/>
      <c r="KEL6" s="210"/>
      <c r="KEM6" s="210"/>
      <c r="KEN6" s="210"/>
      <c r="KEO6" s="210"/>
      <c r="KEP6" s="210"/>
      <c r="KEQ6" s="210"/>
      <c r="KER6" s="210"/>
      <c r="KES6" s="210"/>
      <c r="KET6" s="210"/>
      <c r="KEU6" s="210"/>
      <c r="KEV6" s="210"/>
      <c r="KEW6" s="210"/>
      <c r="KEX6" s="210"/>
      <c r="KEY6" s="210"/>
      <c r="KEZ6" s="210"/>
      <c r="KFA6" s="210"/>
      <c r="KFB6" s="210"/>
      <c r="KFC6" s="210"/>
      <c r="KFD6" s="210"/>
      <c r="KFE6" s="210"/>
      <c r="KFF6" s="210"/>
      <c r="KFG6" s="210"/>
      <c r="KFH6" s="210"/>
      <c r="KFI6" s="210"/>
      <c r="KFJ6" s="210"/>
      <c r="KFK6" s="210"/>
      <c r="KFL6" s="210"/>
      <c r="KFM6" s="210"/>
      <c r="KFN6" s="210"/>
      <c r="KFO6" s="210"/>
      <c r="KFP6" s="210"/>
      <c r="KFQ6" s="210"/>
      <c r="KFR6" s="210"/>
      <c r="KFS6" s="210"/>
      <c r="KFT6" s="210"/>
      <c r="KFU6" s="210"/>
      <c r="KFV6" s="210"/>
      <c r="KFW6" s="210"/>
      <c r="KFX6" s="210"/>
      <c r="KFY6" s="210"/>
      <c r="KFZ6" s="210"/>
      <c r="KGA6" s="210"/>
      <c r="KGB6" s="210"/>
      <c r="KGC6" s="210"/>
      <c r="KGD6" s="210"/>
      <c r="KGE6" s="210"/>
      <c r="KGF6" s="210"/>
      <c r="KGG6" s="210"/>
      <c r="KGH6" s="210"/>
      <c r="KGI6" s="210"/>
      <c r="KGJ6" s="210"/>
      <c r="KGK6" s="210"/>
      <c r="KGL6" s="210"/>
      <c r="KGM6" s="210"/>
      <c r="KGN6" s="210"/>
      <c r="KGO6" s="210"/>
      <c r="KGP6" s="210"/>
      <c r="KGQ6" s="210"/>
      <c r="KGR6" s="210"/>
      <c r="KGS6" s="210"/>
      <c r="KGT6" s="210"/>
      <c r="KGU6" s="210"/>
      <c r="KGV6" s="210"/>
      <c r="KGW6" s="210"/>
      <c r="KGX6" s="210"/>
      <c r="KGY6" s="210"/>
      <c r="KGZ6" s="210"/>
      <c r="KHA6" s="210"/>
      <c r="KHB6" s="210"/>
      <c r="KHC6" s="210"/>
      <c r="KHD6" s="210"/>
      <c r="KHE6" s="210"/>
      <c r="KHF6" s="210"/>
      <c r="KHG6" s="210"/>
      <c r="KHH6" s="210"/>
      <c r="KHI6" s="210"/>
      <c r="KHJ6" s="210"/>
      <c r="KHK6" s="210"/>
      <c r="KHL6" s="210"/>
      <c r="KHM6" s="210"/>
      <c r="KHN6" s="210"/>
      <c r="KHO6" s="210"/>
      <c r="KHP6" s="210"/>
      <c r="KHQ6" s="210"/>
      <c r="KHR6" s="210"/>
      <c r="KHS6" s="210"/>
      <c r="KHT6" s="210"/>
      <c r="KHU6" s="210"/>
      <c r="KHV6" s="210"/>
      <c r="KHW6" s="210"/>
      <c r="KHX6" s="210"/>
      <c r="KHY6" s="210"/>
      <c r="KHZ6" s="210"/>
      <c r="KIA6" s="210"/>
      <c r="KIB6" s="210"/>
      <c r="KIC6" s="210"/>
      <c r="KID6" s="210"/>
      <c r="KIE6" s="210"/>
      <c r="KIF6" s="210"/>
      <c r="KIG6" s="210"/>
      <c r="KIH6" s="210"/>
      <c r="KII6" s="210"/>
      <c r="KIJ6" s="210"/>
      <c r="KIK6" s="210"/>
      <c r="KIL6" s="210"/>
      <c r="KIM6" s="210"/>
      <c r="KIN6" s="210"/>
      <c r="KIO6" s="210"/>
      <c r="KIP6" s="210"/>
      <c r="KIQ6" s="210"/>
      <c r="KIR6" s="210"/>
      <c r="KIS6" s="210"/>
      <c r="KIT6" s="210"/>
      <c r="KIU6" s="210"/>
      <c r="KIV6" s="210"/>
      <c r="KIW6" s="210"/>
      <c r="KIX6" s="210"/>
      <c r="KIY6" s="210"/>
      <c r="KIZ6" s="210"/>
      <c r="KJA6" s="210"/>
      <c r="KJB6" s="210"/>
      <c r="KJC6" s="210"/>
      <c r="KJD6" s="210"/>
      <c r="KJE6" s="210"/>
      <c r="KJF6" s="210"/>
      <c r="KJG6" s="210"/>
      <c r="KJH6" s="210"/>
      <c r="KJI6" s="210"/>
      <c r="KJJ6" s="210"/>
      <c r="KJK6" s="210"/>
      <c r="KJL6" s="210"/>
      <c r="KJM6" s="210"/>
      <c r="KJN6" s="210"/>
      <c r="KJO6" s="210"/>
      <c r="KJP6" s="210"/>
      <c r="KJQ6" s="210"/>
      <c r="KJR6" s="210"/>
      <c r="KJS6" s="210"/>
      <c r="KJT6" s="210"/>
      <c r="KJU6" s="210"/>
      <c r="KJV6" s="210"/>
      <c r="KJW6" s="210"/>
      <c r="KJX6" s="210"/>
      <c r="KJY6" s="210"/>
      <c r="KJZ6" s="210"/>
      <c r="KKA6" s="210"/>
      <c r="KKB6" s="210"/>
      <c r="KKC6" s="210"/>
      <c r="KKD6" s="210"/>
      <c r="KKE6" s="210"/>
      <c r="KKF6" s="210"/>
      <c r="KKG6" s="210"/>
      <c r="KKH6" s="210"/>
      <c r="KKI6" s="210"/>
      <c r="KKJ6" s="210"/>
      <c r="KKK6" s="210"/>
      <c r="KKL6" s="210"/>
      <c r="KKM6" s="210"/>
      <c r="KKN6" s="210"/>
      <c r="KKO6" s="210"/>
      <c r="KKP6" s="210"/>
      <c r="KKQ6" s="210"/>
      <c r="KKR6" s="210"/>
      <c r="KKS6" s="210"/>
      <c r="KKT6" s="210"/>
      <c r="KKU6" s="210"/>
      <c r="KKV6" s="210"/>
      <c r="KKW6" s="210"/>
      <c r="KKX6" s="210"/>
      <c r="KKY6" s="210"/>
      <c r="KKZ6" s="210"/>
      <c r="KLA6" s="210"/>
      <c r="KLB6" s="210"/>
      <c r="KLC6" s="210"/>
      <c r="KLD6" s="210"/>
      <c r="KLE6" s="210"/>
      <c r="KLF6" s="210"/>
      <c r="KLG6" s="210"/>
      <c r="KLH6" s="210"/>
      <c r="KLI6" s="210"/>
      <c r="KLJ6" s="210"/>
      <c r="KLK6" s="210"/>
      <c r="KLL6" s="210"/>
      <c r="KLM6" s="210"/>
      <c r="KLN6" s="210"/>
      <c r="KLO6" s="210"/>
      <c r="KLP6" s="210"/>
      <c r="KLQ6" s="210"/>
      <c r="KLR6" s="210"/>
      <c r="KLS6" s="210"/>
      <c r="KLT6" s="210"/>
      <c r="KLU6" s="210"/>
      <c r="KLV6" s="210"/>
      <c r="KLW6" s="210"/>
      <c r="KLX6" s="210"/>
      <c r="KLY6" s="210"/>
      <c r="KLZ6" s="210"/>
      <c r="KMA6" s="210"/>
      <c r="KMB6" s="210"/>
      <c r="KMC6" s="210"/>
      <c r="KMD6" s="210"/>
      <c r="KME6" s="210"/>
      <c r="KMF6" s="210"/>
      <c r="KMG6" s="210"/>
      <c r="KMH6" s="210"/>
      <c r="KMI6" s="210"/>
      <c r="KMJ6" s="210"/>
      <c r="KMK6" s="210"/>
      <c r="KML6" s="210"/>
      <c r="KMM6" s="210"/>
      <c r="KMN6" s="210"/>
      <c r="KMO6" s="210"/>
      <c r="KMP6" s="210"/>
      <c r="KMQ6" s="210"/>
      <c r="KMR6" s="210"/>
      <c r="KMS6" s="210"/>
      <c r="KMT6" s="210"/>
      <c r="KMU6" s="210"/>
      <c r="KMV6" s="210"/>
      <c r="KMW6" s="210"/>
      <c r="KMX6" s="210"/>
      <c r="KMY6" s="210"/>
      <c r="KMZ6" s="210"/>
      <c r="KNA6" s="210"/>
      <c r="KNB6" s="210"/>
      <c r="KNC6" s="210"/>
      <c r="KND6" s="210"/>
      <c r="KNE6" s="210"/>
      <c r="KNF6" s="210"/>
      <c r="KNG6" s="210"/>
      <c r="KNH6" s="210"/>
      <c r="KNI6" s="210"/>
      <c r="KNJ6" s="210"/>
      <c r="KNK6" s="210"/>
      <c r="KNL6" s="210"/>
      <c r="KNM6" s="210"/>
      <c r="KNN6" s="210"/>
      <c r="KNO6" s="210"/>
      <c r="KNP6" s="210"/>
      <c r="KNQ6" s="210"/>
      <c r="KNR6" s="210"/>
      <c r="KNS6" s="210"/>
      <c r="KNT6" s="210"/>
      <c r="KNU6" s="210"/>
      <c r="KNV6" s="210"/>
      <c r="KNW6" s="210"/>
      <c r="KNX6" s="210"/>
      <c r="KNY6" s="210"/>
      <c r="KNZ6" s="210"/>
      <c r="KOA6" s="210"/>
      <c r="KOB6" s="210"/>
      <c r="KOC6" s="210"/>
      <c r="KOD6" s="210"/>
      <c r="KOE6" s="210"/>
      <c r="KOF6" s="210"/>
      <c r="KOG6" s="210"/>
      <c r="KOH6" s="210"/>
      <c r="KOI6" s="210"/>
      <c r="KOJ6" s="210"/>
      <c r="KOK6" s="210"/>
      <c r="KOL6" s="210"/>
      <c r="KOM6" s="210"/>
      <c r="KON6" s="210"/>
      <c r="KOO6" s="210"/>
      <c r="KOP6" s="210"/>
      <c r="KOQ6" s="210"/>
      <c r="KOR6" s="210"/>
      <c r="KOS6" s="210"/>
      <c r="KOT6" s="210"/>
      <c r="KOU6" s="210"/>
      <c r="KOV6" s="210"/>
      <c r="KOW6" s="210"/>
      <c r="KOX6" s="210"/>
      <c r="KOY6" s="210"/>
      <c r="KOZ6" s="210"/>
      <c r="KPA6" s="210"/>
      <c r="KPB6" s="210"/>
      <c r="KPC6" s="210"/>
      <c r="KPD6" s="210"/>
      <c r="KPE6" s="210"/>
      <c r="KPF6" s="210"/>
      <c r="KPG6" s="210"/>
      <c r="KPH6" s="210"/>
      <c r="KPI6" s="210"/>
      <c r="KPJ6" s="210"/>
      <c r="KPK6" s="210"/>
      <c r="KPL6" s="210"/>
      <c r="KPM6" s="210"/>
      <c r="KPN6" s="210"/>
      <c r="KPO6" s="210"/>
      <c r="KPP6" s="210"/>
      <c r="KPQ6" s="210"/>
      <c r="KPR6" s="210"/>
      <c r="KPS6" s="210"/>
      <c r="KPT6" s="210"/>
      <c r="KPU6" s="210"/>
      <c r="KPV6" s="210"/>
      <c r="KPW6" s="210"/>
      <c r="KPX6" s="210"/>
      <c r="KPY6" s="210"/>
      <c r="KPZ6" s="210"/>
      <c r="KQA6" s="210"/>
      <c r="KQB6" s="210"/>
      <c r="KQC6" s="210"/>
      <c r="KQD6" s="210"/>
      <c r="KQE6" s="210"/>
      <c r="KQF6" s="210"/>
      <c r="KQG6" s="210"/>
      <c r="KQH6" s="210"/>
      <c r="KQI6" s="210"/>
      <c r="KQJ6" s="210"/>
      <c r="KQK6" s="210"/>
      <c r="KQL6" s="210"/>
      <c r="KQM6" s="210"/>
      <c r="KQN6" s="210"/>
      <c r="KQO6" s="210"/>
      <c r="KQP6" s="210"/>
      <c r="KQQ6" s="210"/>
      <c r="KQR6" s="210"/>
      <c r="KQS6" s="210"/>
      <c r="KQT6" s="210"/>
      <c r="KQU6" s="210"/>
      <c r="KQV6" s="210"/>
      <c r="KQW6" s="210"/>
      <c r="KQX6" s="210"/>
      <c r="KQY6" s="210"/>
      <c r="KQZ6" s="210"/>
      <c r="KRA6" s="210"/>
      <c r="KRB6" s="210"/>
      <c r="KRC6" s="210"/>
      <c r="KRD6" s="210"/>
      <c r="KRE6" s="210"/>
      <c r="KRF6" s="210"/>
      <c r="KRG6" s="210"/>
      <c r="KRH6" s="210"/>
      <c r="KRI6" s="210"/>
      <c r="KRJ6" s="210"/>
      <c r="KRK6" s="210"/>
      <c r="KRL6" s="210"/>
      <c r="KRM6" s="210"/>
      <c r="KRN6" s="210"/>
      <c r="KRO6" s="210"/>
      <c r="KRP6" s="210"/>
      <c r="KRQ6" s="210"/>
      <c r="KRR6" s="210"/>
      <c r="KRS6" s="210"/>
      <c r="KRT6" s="210"/>
      <c r="KRU6" s="210"/>
      <c r="KRV6" s="210"/>
      <c r="KRW6" s="210"/>
      <c r="KRX6" s="210"/>
      <c r="KRY6" s="210"/>
      <c r="KRZ6" s="210"/>
      <c r="KSA6" s="210"/>
      <c r="KSB6" s="210"/>
      <c r="KSC6" s="210"/>
      <c r="KSD6" s="210"/>
      <c r="KSE6" s="210"/>
      <c r="KSF6" s="210"/>
      <c r="KSG6" s="210"/>
      <c r="KSH6" s="210"/>
      <c r="KSI6" s="210"/>
      <c r="KSJ6" s="210"/>
      <c r="KSK6" s="210"/>
      <c r="KSL6" s="210"/>
      <c r="KSM6" s="210"/>
      <c r="KSN6" s="210"/>
      <c r="KSO6" s="210"/>
      <c r="KSP6" s="210"/>
      <c r="KSQ6" s="210"/>
      <c r="KSR6" s="210"/>
      <c r="KSS6" s="210"/>
      <c r="KST6" s="210"/>
      <c r="KSU6" s="210"/>
      <c r="KSV6" s="210"/>
      <c r="KSW6" s="210"/>
      <c r="KSX6" s="210"/>
      <c r="KSY6" s="210"/>
      <c r="KSZ6" s="210"/>
      <c r="KTA6" s="210"/>
      <c r="KTB6" s="210"/>
      <c r="KTC6" s="210"/>
      <c r="KTD6" s="210"/>
      <c r="KTE6" s="210"/>
      <c r="KTF6" s="210"/>
      <c r="KTG6" s="210"/>
      <c r="KTH6" s="210"/>
      <c r="KTI6" s="210"/>
      <c r="KTJ6" s="210"/>
      <c r="KTK6" s="210"/>
      <c r="KTL6" s="210"/>
      <c r="KTM6" s="210"/>
      <c r="KTN6" s="210"/>
      <c r="KTO6" s="210"/>
      <c r="KTP6" s="210"/>
      <c r="KTQ6" s="210"/>
      <c r="KTR6" s="210"/>
      <c r="KTS6" s="210"/>
      <c r="KTT6" s="210"/>
      <c r="KTU6" s="210"/>
      <c r="KTV6" s="210"/>
      <c r="KTW6" s="210"/>
      <c r="KTX6" s="210"/>
      <c r="KTY6" s="210"/>
      <c r="KTZ6" s="210"/>
      <c r="KUA6" s="210"/>
      <c r="KUB6" s="210"/>
      <c r="KUC6" s="210"/>
      <c r="KUD6" s="210"/>
      <c r="KUE6" s="210"/>
      <c r="KUF6" s="210"/>
      <c r="KUG6" s="210"/>
      <c r="KUH6" s="210"/>
      <c r="KUI6" s="210"/>
      <c r="KUJ6" s="210"/>
      <c r="KUK6" s="210"/>
      <c r="KUL6" s="210"/>
      <c r="KUM6" s="210"/>
      <c r="KUN6" s="210"/>
      <c r="KUO6" s="210"/>
      <c r="KUP6" s="210"/>
      <c r="KUQ6" s="210"/>
      <c r="KUR6" s="210"/>
      <c r="KUS6" s="210"/>
      <c r="KUT6" s="210"/>
      <c r="KUU6" s="210"/>
      <c r="KUV6" s="210"/>
      <c r="KUW6" s="210"/>
      <c r="KUX6" s="210"/>
      <c r="KUY6" s="210"/>
      <c r="KUZ6" s="210"/>
      <c r="KVA6" s="210"/>
      <c r="KVB6" s="210"/>
      <c r="KVC6" s="210"/>
      <c r="KVD6" s="210"/>
      <c r="KVE6" s="210"/>
      <c r="KVF6" s="210"/>
      <c r="KVG6" s="210"/>
      <c r="KVH6" s="210"/>
      <c r="KVI6" s="210"/>
      <c r="KVJ6" s="210"/>
      <c r="KVK6" s="210"/>
      <c r="KVL6" s="210"/>
      <c r="KVM6" s="210"/>
      <c r="KVN6" s="210"/>
      <c r="KVO6" s="210"/>
      <c r="KVP6" s="210"/>
      <c r="KVQ6" s="210"/>
      <c r="KVR6" s="210"/>
      <c r="KVS6" s="210"/>
      <c r="KVT6" s="210"/>
      <c r="KVU6" s="210"/>
      <c r="KVV6" s="210"/>
      <c r="KVW6" s="210"/>
      <c r="KVX6" s="210"/>
      <c r="KVY6" s="210"/>
      <c r="KVZ6" s="210"/>
      <c r="KWA6" s="210"/>
      <c r="KWB6" s="210"/>
      <c r="KWC6" s="210"/>
      <c r="KWD6" s="210"/>
      <c r="KWE6" s="210"/>
      <c r="KWF6" s="210"/>
      <c r="KWG6" s="210"/>
      <c r="KWH6" s="210"/>
      <c r="KWI6" s="210"/>
      <c r="KWJ6" s="210"/>
      <c r="KWK6" s="210"/>
      <c r="KWL6" s="210"/>
      <c r="KWM6" s="210"/>
      <c r="KWN6" s="210"/>
      <c r="KWO6" s="210"/>
      <c r="KWP6" s="210"/>
      <c r="KWQ6" s="210"/>
      <c r="KWR6" s="210"/>
      <c r="KWS6" s="210"/>
      <c r="KWT6" s="210"/>
      <c r="KWU6" s="210"/>
      <c r="KWV6" s="210"/>
      <c r="KWW6" s="210"/>
      <c r="KWX6" s="210"/>
      <c r="KWY6" s="210"/>
      <c r="KWZ6" s="210"/>
      <c r="KXA6" s="210"/>
      <c r="KXB6" s="210"/>
      <c r="KXC6" s="210"/>
      <c r="KXD6" s="210"/>
      <c r="KXE6" s="210"/>
      <c r="KXF6" s="210"/>
      <c r="KXG6" s="210"/>
      <c r="KXH6" s="210"/>
      <c r="KXI6" s="210"/>
      <c r="KXJ6" s="210"/>
      <c r="KXK6" s="210"/>
      <c r="KXL6" s="210"/>
      <c r="KXM6" s="210"/>
      <c r="KXN6" s="210"/>
      <c r="KXO6" s="210"/>
      <c r="KXP6" s="210"/>
      <c r="KXQ6" s="210"/>
      <c r="KXR6" s="210"/>
      <c r="KXS6" s="210"/>
      <c r="KXT6" s="210"/>
      <c r="KXU6" s="210"/>
      <c r="KXV6" s="210"/>
      <c r="KXW6" s="210"/>
      <c r="KXX6" s="210"/>
      <c r="KXY6" s="210"/>
      <c r="KXZ6" s="210"/>
      <c r="KYA6" s="210"/>
      <c r="KYB6" s="210"/>
      <c r="KYC6" s="210"/>
      <c r="KYD6" s="210"/>
      <c r="KYE6" s="210"/>
      <c r="KYF6" s="210"/>
      <c r="KYG6" s="210"/>
      <c r="KYH6" s="210"/>
      <c r="KYI6" s="210"/>
      <c r="KYJ6" s="210"/>
      <c r="KYK6" s="210"/>
      <c r="KYL6" s="210"/>
      <c r="KYM6" s="210"/>
      <c r="KYN6" s="210"/>
      <c r="KYO6" s="210"/>
      <c r="KYP6" s="210"/>
      <c r="KYQ6" s="210"/>
      <c r="KYR6" s="210"/>
      <c r="KYS6" s="210"/>
      <c r="KYT6" s="210"/>
      <c r="KYU6" s="210"/>
      <c r="KYV6" s="210"/>
      <c r="KYW6" s="210"/>
      <c r="KYX6" s="210"/>
      <c r="KYY6" s="210"/>
      <c r="KYZ6" s="210"/>
      <c r="KZA6" s="210"/>
      <c r="KZB6" s="210"/>
      <c r="KZC6" s="210"/>
      <c r="KZD6" s="210"/>
      <c r="KZE6" s="210"/>
      <c r="KZF6" s="210"/>
      <c r="KZG6" s="210"/>
      <c r="KZH6" s="210"/>
      <c r="KZI6" s="210"/>
      <c r="KZJ6" s="210"/>
      <c r="KZK6" s="210"/>
      <c r="KZL6" s="210"/>
      <c r="KZM6" s="210"/>
      <c r="KZN6" s="210"/>
      <c r="KZO6" s="210"/>
      <c r="KZP6" s="210"/>
      <c r="KZQ6" s="210"/>
      <c r="KZR6" s="210"/>
      <c r="KZS6" s="210"/>
      <c r="KZT6" s="210"/>
      <c r="KZU6" s="210"/>
      <c r="KZV6" s="210"/>
      <c r="KZW6" s="210"/>
      <c r="KZX6" s="210"/>
      <c r="KZY6" s="210"/>
      <c r="KZZ6" s="210"/>
      <c r="LAA6" s="210"/>
      <c r="LAB6" s="210"/>
      <c r="LAC6" s="210"/>
      <c r="LAD6" s="210"/>
      <c r="LAE6" s="210"/>
      <c r="LAF6" s="210"/>
      <c r="LAG6" s="210"/>
      <c r="LAH6" s="210"/>
      <c r="LAI6" s="210"/>
      <c r="LAJ6" s="210"/>
      <c r="LAK6" s="210"/>
      <c r="LAL6" s="210"/>
      <c r="LAM6" s="210"/>
      <c r="LAN6" s="210"/>
      <c r="LAO6" s="210"/>
      <c r="LAP6" s="210"/>
      <c r="LAQ6" s="210"/>
      <c r="LAR6" s="210"/>
      <c r="LAS6" s="210"/>
      <c r="LAT6" s="210"/>
      <c r="LAU6" s="210"/>
      <c r="LAV6" s="210"/>
      <c r="LAW6" s="210"/>
      <c r="LAX6" s="210"/>
      <c r="LAY6" s="210"/>
      <c r="LAZ6" s="210"/>
      <c r="LBA6" s="210"/>
      <c r="LBB6" s="210"/>
      <c r="LBC6" s="210"/>
      <c r="LBD6" s="210"/>
      <c r="LBE6" s="210"/>
      <c r="LBF6" s="210"/>
      <c r="LBG6" s="210"/>
      <c r="LBH6" s="210"/>
      <c r="LBI6" s="210"/>
      <c r="LBJ6" s="210"/>
      <c r="LBK6" s="210"/>
      <c r="LBL6" s="210"/>
      <c r="LBM6" s="210"/>
      <c r="LBN6" s="210"/>
      <c r="LBO6" s="210"/>
      <c r="LBP6" s="210"/>
      <c r="LBQ6" s="210"/>
      <c r="LBR6" s="210"/>
      <c r="LBS6" s="210"/>
      <c r="LBT6" s="210"/>
      <c r="LBU6" s="210"/>
      <c r="LBV6" s="210"/>
      <c r="LBW6" s="210"/>
      <c r="LBX6" s="210"/>
      <c r="LBY6" s="210"/>
      <c r="LBZ6" s="210"/>
      <c r="LCA6" s="210"/>
      <c r="LCB6" s="210"/>
      <c r="LCC6" s="210"/>
      <c r="LCD6" s="210"/>
      <c r="LCE6" s="210"/>
      <c r="LCF6" s="210"/>
      <c r="LCG6" s="210"/>
      <c r="LCH6" s="210"/>
      <c r="LCI6" s="210"/>
      <c r="LCJ6" s="210"/>
      <c r="LCK6" s="210"/>
      <c r="LCL6" s="210"/>
      <c r="LCM6" s="210"/>
      <c r="LCN6" s="210"/>
      <c r="LCO6" s="210"/>
      <c r="LCP6" s="210"/>
      <c r="LCQ6" s="210"/>
      <c r="LCR6" s="210"/>
      <c r="LCS6" s="210"/>
      <c r="LCT6" s="210"/>
      <c r="LCU6" s="210"/>
      <c r="LCV6" s="210"/>
      <c r="LCW6" s="210"/>
      <c r="LCX6" s="210"/>
      <c r="LCY6" s="210"/>
      <c r="LCZ6" s="210"/>
      <c r="LDA6" s="210"/>
      <c r="LDB6" s="210"/>
      <c r="LDC6" s="210"/>
      <c r="LDD6" s="210"/>
      <c r="LDE6" s="210"/>
      <c r="LDF6" s="210"/>
      <c r="LDG6" s="210"/>
      <c r="LDH6" s="210"/>
      <c r="LDI6" s="210"/>
      <c r="LDJ6" s="210"/>
      <c r="LDK6" s="210"/>
      <c r="LDL6" s="210"/>
      <c r="LDM6" s="210"/>
      <c r="LDN6" s="210"/>
      <c r="LDO6" s="210"/>
      <c r="LDP6" s="210"/>
      <c r="LDQ6" s="210"/>
      <c r="LDR6" s="210"/>
      <c r="LDS6" s="210"/>
      <c r="LDT6" s="210"/>
      <c r="LDU6" s="210"/>
      <c r="LDV6" s="210"/>
      <c r="LDW6" s="210"/>
      <c r="LDX6" s="210"/>
      <c r="LDY6" s="210"/>
      <c r="LDZ6" s="210"/>
      <c r="LEA6" s="210"/>
      <c r="LEB6" s="210"/>
      <c r="LEC6" s="210"/>
      <c r="LED6" s="210"/>
      <c r="LEE6" s="210"/>
      <c r="LEF6" s="210"/>
      <c r="LEG6" s="210"/>
      <c r="LEH6" s="210"/>
      <c r="LEI6" s="210"/>
      <c r="LEJ6" s="210"/>
      <c r="LEK6" s="210"/>
      <c r="LEL6" s="210"/>
      <c r="LEM6" s="210"/>
      <c r="LEN6" s="210"/>
      <c r="LEO6" s="210"/>
      <c r="LEP6" s="210"/>
      <c r="LEQ6" s="210"/>
      <c r="LER6" s="210"/>
      <c r="LES6" s="210"/>
      <c r="LET6" s="210"/>
      <c r="LEU6" s="210"/>
      <c r="LEV6" s="210"/>
      <c r="LEW6" s="210"/>
      <c r="LEX6" s="210"/>
      <c r="LEY6" s="210"/>
      <c r="LEZ6" s="210"/>
      <c r="LFA6" s="210"/>
      <c r="LFB6" s="210"/>
      <c r="LFC6" s="210"/>
      <c r="LFD6" s="210"/>
      <c r="LFE6" s="210"/>
      <c r="LFF6" s="210"/>
      <c r="LFG6" s="210"/>
      <c r="LFH6" s="210"/>
      <c r="LFI6" s="210"/>
      <c r="LFJ6" s="210"/>
      <c r="LFK6" s="210"/>
      <c r="LFL6" s="210"/>
      <c r="LFM6" s="210"/>
      <c r="LFN6" s="210"/>
      <c r="LFO6" s="210"/>
      <c r="LFP6" s="210"/>
      <c r="LFQ6" s="210"/>
      <c r="LFR6" s="210"/>
      <c r="LFS6" s="210"/>
      <c r="LFT6" s="210"/>
      <c r="LFU6" s="210"/>
      <c r="LFV6" s="210"/>
      <c r="LFW6" s="210"/>
      <c r="LFX6" s="210"/>
      <c r="LFY6" s="210"/>
      <c r="LFZ6" s="210"/>
      <c r="LGA6" s="210"/>
      <c r="LGB6" s="210"/>
      <c r="LGC6" s="210"/>
      <c r="LGD6" s="210"/>
      <c r="LGE6" s="210"/>
      <c r="LGF6" s="210"/>
      <c r="LGG6" s="210"/>
      <c r="LGH6" s="210"/>
      <c r="LGI6" s="210"/>
      <c r="LGJ6" s="210"/>
      <c r="LGK6" s="210"/>
      <c r="LGL6" s="210"/>
      <c r="LGM6" s="210"/>
      <c r="LGN6" s="210"/>
      <c r="LGO6" s="210"/>
      <c r="LGP6" s="210"/>
      <c r="LGQ6" s="210"/>
      <c r="LGR6" s="210"/>
      <c r="LGS6" s="210"/>
      <c r="LGT6" s="210"/>
      <c r="LGU6" s="210"/>
      <c r="LGV6" s="210"/>
      <c r="LGW6" s="210"/>
      <c r="LGX6" s="210"/>
      <c r="LGY6" s="210"/>
      <c r="LGZ6" s="210"/>
      <c r="LHA6" s="210"/>
      <c r="LHB6" s="210"/>
      <c r="LHC6" s="210"/>
      <c r="LHD6" s="210"/>
      <c r="LHE6" s="210"/>
      <c r="LHF6" s="210"/>
      <c r="LHG6" s="210"/>
      <c r="LHH6" s="210"/>
      <c r="LHI6" s="210"/>
      <c r="LHJ6" s="210"/>
      <c r="LHK6" s="210"/>
      <c r="LHL6" s="210"/>
      <c r="LHM6" s="210"/>
      <c r="LHN6" s="210"/>
      <c r="LHO6" s="210"/>
      <c r="LHP6" s="210"/>
      <c r="LHQ6" s="210"/>
      <c r="LHR6" s="210"/>
      <c r="LHS6" s="210"/>
      <c r="LHT6" s="210"/>
      <c r="LHU6" s="210"/>
      <c r="LHV6" s="210"/>
      <c r="LHW6" s="210"/>
      <c r="LHX6" s="210"/>
      <c r="LHY6" s="210"/>
      <c r="LHZ6" s="210"/>
      <c r="LIA6" s="210"/>
      <c r="LIB6" s="210"/>
      <c r="LIC6" s="210"/>
      <c r="LID6" s="210"/>
      <c r="LIE6" s="210"/>
      <c r="LIF6" s="210"/>
      <c r="LIG6" s="210"/>
      <c r="LIH6" s="210"/>
      <c r="LII6" s="210"/>
      <c r="LIJ6" s="210"/>
      <c r="LIK6" s="210"/>
      <c r="LIL6" s="210"/>
      <c r="LIM6" s="210"/>
      <c r="LIN6" s="210"/>
      <c r="LIO6" s="210"/>
      <c r="LIP6" s="210"/>
      <c r="LIQ6" s="210"/>
      <c r="LIR6" s="210"/>
      <c r="LIS6" s="210"/>
      <c r="LIT6" s="210"/>
      <c r="LIU6" s="210"/>
      <c r="LIV6" s="210"/>
      <c r="LIW6" s="210"/>
      <c r="LIX6" s="210"/>
      <c r="LIY6" s="210"/>
      <c r="LIZ6" s="210"/>
      <c r="LJA6" s="210"/>
      <c r="LJB6" s="210"/>
      <c r="LJC6" s="210"/>
      <c r="LJD6" s="210"/>
      <c r="LJE6" s="210"/>
      <c r="LJF6" s="210"/>
      <c r="LJG6" s="210"/>
      <c r="LJH6" s="210"/>
      <c r="LJI6" s="210"/>
      <c r="LJJ6" s="210"/>
      <c r="LJK6" s="210"/>
      <c r="LJL6" s="210"/>
      <c r="LJM6" s="210"/>
      <c r="LJN6" s="210"/>
      <c r="LJO6" s="210"/>
      <c r="LJP6" s="210"/>
      <c r="LJQ6" s="210"/>
      <c r="LJR6" s="210"/>
      <c r="LJS6" s="210"/>
      <c r="LJT6" s="210"/>
      <c r="LJU6" s="210"/>
      <c r="LJV6" s="210"/>
      <c r="LJW6" s="210"/>
      <c r="LJX6" s="210"/>
      <c r="LJY6" s="210"/>
      <c r="LJZ6" s="210"/>
      <c r="LKA6" s="210"/>
      <c r="LKB6" s="210"/>
      <c r="LKC6" s="210"/>
      <c r="LKD6" s="210"/>
      <c r="LKE6" s="210"/>
      <c r="LKF6" s="210"/>
      <c r="LKG6" s="210"/>
      <c r="LKH6" s="210"/>
      <c r="LKI6" s="210"/>
      <c r="LKJ6" s="210"/>
      <c r="LKK6" s="210"/>
      <c r="LKL6" s="210"/>
      <c r="LKM6" s="210"/>
      <c r="LKN6" s="210"/>
      <c r="LKO6" s="210"/>
      <c r="LKP6" s="210"/>
      <c r="LKQ6" s="210"/>
      <c r="LKR6" s="210"/>
      <c r="LKS6" s="210"/>
      <c r="LKT6" s="210"/>
      <c r="LKU6" s="210"/>
      <c r="LKV6" s="210"/>
      <c r="LKW6" s="210"/>
      <c r="LKX6" s="210"/>
      <c r="LKY6" s="210"/>
      <c r="LKZ6" s="210"/>
      <c r="LLA6" s="210"/>
      <c r="LLB6" s="210"/>
      <c r="LLC6" s="210"/>
      <c r="LLD6" s="210"/>
      <c r="LLE6" s="210"/>
      <c r="LLF6" s="210"/>
      <c r="LLG6" s="210"/>
      <c r="LLH6" s="210"/>
      <c r="LLI6" s="210"/>
      <c r="LLJ6" s="210"/>
      <c r="LLK6" s="210"/>
      <c r="LLL6" s="210"/>
      <c r="LLM6" s="210"/>
      <c r="LLN6" s="210"/>
      <c r="LLO6" s="210"/>
      <c r="LLP6" s="210"/>
      <c r="LLQ6" s="210"/>
      <c r="LLR6" s="210"/>
      <c r="LLS6" s="210"/>
      <c r="LLT6" s="210"/>
      <c r="LLU6" s="210"/>
      <c r="LLV6" s="210"/>
      <c r="LLW6" s="210"/>
      <c r="LLX6" s="210"/>
      <c r="LLY6" s="210"/>
      <c r="LLZ6" s="210"/>
      <c r="LMA6" s="210"/>
      <c r="LMB6" s="210"/>
      <c r="LMC6" s="210"/>
      <c r="LMD6" s="210"/>
      <c r="LME6" s="210"/>
      <c r="LMF6" s="210"/>
      <c r="LMG6" s="210"/>
      <c r="LMH6" s="210"/>
      <c r="LMI6" s="210"/>
      <c r="LMJ6" s="210"/>
      <c r="LMK6" s="210"/>
      <c r="LML6" s="210"/>
      <c r="LMM6" s="210"/>
      <c r="LMN6" s="210"/>
      <c r="LMO6" s="210"/>
      <c r="LMP6" s="210"/>
      <c r="LMQ6" s="210"/>
      <c r="LMR6" s="210"/>
      <c r="LMS6" s="210"/>
      <c r="LMT6" s="210"/>
      <c r="LMU6" s="210"/>
      <c r="LMV6" s="210"/>
      <c r="LMW6" s="210"/>
      <c r="LMX6" s="210"/>
      <c r="LMY6" s="210"/>
      <c r="LMZ6" s="210"/>
      <c r="LNA6" s="210"/>
      <c r="LNB6" s="210"/>
      <c r="LNC6" s="210"/>
      <c r="LND6" s="210"/>
      <c r="LNE6" s="210"/>
      <c r="LNF6" s="210"/>
      <c r="LNG6" s="210"/>
      <c r="LNH6" s="210"/>
      <c r="LNI6" s="210"/>
      <c r="LNJ6" s="210"/>
      <c r="LNK6" s="210"/>
      <c r="LNL6" s="210"/>
      <c r="LNM6" s="210"/>
      <c r="LNN6" s="210"/>
      <c r="LNO6" s="210"/>
      <c r="LNP6" s="210"/>
      <c r="LNQ6" s="210"/>
      <c r="LNR6" s="210"/>
      <c r="LNS6" s="210"/>
      <c r="LNT6" s="210"/>
      <c r="LNU6" s="210"/>
      <c r="LNV6" s="210"/>
      <c r="LNW6" s="210"/>
      <c r="LNX6" s="210"/>
      <c r="LNY6" s="210"/>
      <c r="LNZ6" s="210"/>
      <c r="LOA6" s="210"/>
      <c r="LOB6" s="210"/>
      <c r="LOC6" s="210"/>
      <c r="LOD6" s="210"/>
      <c r="LOE6" s="210"/>
      <c r="LOF6" s="210"/>
      <c r="LOG6" s="210"/>
      <c r="LOH6" s="210"/>
      <c r="LOI6" s="210"/>
      <c r="LOJ6" s="210"/>
      <c r="LOK6" s="210"/>
      <c r="LOL6" s="210"/>
      <c r="LOM6" s="210"/>
      <c r="LON6" s="210"/>
      <c r="LOO6" s="210"/>
      <c r="LOP6" s="210"/>
      <c r="LOQ6" s="210"/>
      <c r="LOR6" s="210"/>
      <c r="LOS6" s="210"/>
      <c r="LOT6" s="210"/>
      <c r="LOU6" s="210"/>
      <c r="LOV6" s="210"/>
      <c r="LOW6" s="210"/>
      <c r="LOX6" s="210"/>
      <c r="LOY6" s="210"/>
      <c r="LOZ6" s="210"/>
      <c r="LPA6" s="210"/>
      <c r="LPB6" s="210"/>
      <c r="LPC6" s="210"/>
      <c r="LPD6" s="210"/>
      <c r="LPE6" s="210"/>
      <c r="LPF6" s="210"/>
      <c r="LPG6" s="210"/>
      <c r="LPH6" s="210"/>
      <c r="LPI6" s="210"/>
      <c r="LPJ6" s="210"/>
      <c r="LPK6" s="210"/>
      <c r="LPL6" s="210"/>
      <c r="LPM6" s="210"/>
      <c r="LPN6" s="210"/>
      <c r="LPO6" s="210"/>
      <c r="LPP6" s="210"/>
      <c r="LPQ6" s="210"/>
      <c r="LPR6" s="210"/>
      <c r="LPS6" s="210"/>
      <c r="LPT6" s="210"/>
      <c r="LPU6" s="210"/>
      <c r="LPV6" s="210"/>
      <c r="LPW6" s="210"/>
      <c r="LPX6" s="210"/>
      <c r="LPY6" s="210"/>
      <c r="LPZ6" s="210"/>
      <c r="LQA6" s="210"/>
      <c r="LQB6" s="210"/>
      <c r="LQC6" s="210"/>
      <c r="LQD6" s="210"/>
      <c r="LQE6" s="210"/>
      <c r="LQF6" s="210"/>
      <c r="LQG6" s="210"/>
      <c r="LQH6" s="210"/>
      <c r="LQI6" s="210"/>
      <c r="LQJ6" s="210"/>
      <c r="LQK6" s="210"/>
      <c r="LQL6" s="210"/>
      <c r="LQM6" s="210"/>
      <c r="LQN6" s="210"/>
      <c r="LQO6" s="210"/>
      <c r="LQP6" s="210"/>
      <c r="LQQ6" s="210"/>
      <c r="LQR6" s="210"/>
      <c r="LQS6" s="210"/>
      <c r="LQT6" s="210"/>
      <c r="LQU6" s="210"/>
      <c r="LQV6" s="210"/>
      <c r="LQW6" s="210"/>
      <c r="LQX6" s="210"/>
      <c r="LQY6" s="210"/>
      <c r="LQZ6" s="210"/>
      <c r="LRA6" s="210"/>
      <c r="LRB6" s="210"/>
      <c r="LRC6" s="210"/>
      <c r="LRD6" s="210"/>
      <c r="LRE6" s="210"/>
      <c r="LRF6" s="210"/>
      <c r="LRG6" s="210"/>
      <c r="LRH6" s="210"/>
      <c r="LRI6" s="210"/>
      <c r="LRJ6" s="210"/>
      <c r="LRK6" s="210"/>
      <c r="LRL6" s="210"/>
      <c r="LRM6" s="210"/>
      <c r="LRN6" s="210"/>
      <c r="LRO6" s="210"/>
      <c r="LRP6" s="210"/>
      <c r="LRQ6" s="210"/>
      <c r="LRR6" s="210"/>
      <c r="LRS6" s="210"/>
      <c r="LRT6" s="210"/>
      <c r="LRU6" s="210"/>
      <c r="LRV6" s="210"/>
      <c r="LRW6" s="210"/>
      <c r="LRX6" s="210"/>
      <c r="LRY6" s="210"/>
      <c r="LRZ6" s="210"/>
      <c r="LSA6" s="210"/>
      <c r="LSB6" s="210"/>
      <c r="LSC6" s="210"/>
      <c r="LSD6" s="210"/>
      <c r="LSE6" s="210"/>
      <c r="LSF6" s="210"/>
      <c r="LSG6" s="210"/>
      <c r="LSH6" s="210"/>
      <c r="LSI6" s="210"/>
      <c r="LSJ6" s="210"/>
      <c r="LSK6" s="210"/>
      <c r="LSL6" s="210"/>
      <c r="LSM6" s="210"/>
      <c r="LSN6" s="210"/>
      <c r="LSO6" s="210"/>
      <c r="LSP6" s="210"/>
      <c r="LSQ6" s="210"/>
      <c r="LSR6" s="210"/>
      <c r="LSS6" s="210"/>
      <c r="LST6" s="210"/>
      <c r="LSU6" s="210"/>
      <c r="LSV6" s="210"/>
      <c r="LSW6" s="210"/>
      <c r="LSX6" s="210"/>
      <c r="LSY6" s="210"/>
      <c r="LSZ6" s="210"/>
      <c r="LTA6" s="210"/>
      <c r="LTB6" s="210"/>
      <c r="LTC6" s="210"/>
      <c r="LTD6" s="210"/>
      <c r="LTE6" s="210"/>
      <c r="LTF6" s="210"/>
      <c r="LTG6" s="210"/>
      <c r="LTH6" s="210"/>
      <c r="LTI6" s="210"/>
      <c r="LTJ6" s="210"/>
      <c r="LTK6" s="210"/>
      <c r="LTL6" s="210"/>
      <c r="LTM6" s="210"/>
      <c r="LTN6" s="210"/>
      <c r="LTO6" s="210"/>
      <c r="LTP6" s="210"/>
      <c r="LTQ6" s="210"/>
      <c r="LTR6" s="210"/>
      <c r="LTS6" s="210"/>
      <c r="LTT6" s="210"/>
      <c r="LTU6" s="210"/>
      <c r="LTV6" s="210"/>
      <c r="LTW6" s="210"/>
      <c r="LTX6" s="210"/>
      <c r="LTY6" s="210"/>
      <c r="LTZ6" s="210"/>
      <c r="LUA6" s="210"/>
      <c r="LUB6" s="210"/>
      <c r="LUC6" s="210"/>
      <c r="LUD6" s="210"/>
      <c r="LUE6" s="210"/>
      <c r="LUF6" s="210"/>
      <c r="LUG6" s="210"/>
      <c r="LUH6" s="210"/>
      <c r="LUI6" s="210"/>
      <c r="LUJ6" s="210"/>
      <c r="LUK6" s="210"/>
      <c r="LUL6" s="210"/>
      <c r="LUM6" s="210"/>
      <c r="LUN6" s="210"/>
      <c r="LUO6" s="210"/>
      <c r="LUP6" s="210"/>
      <c r="LUQ6" s="210"/>
      <c r="LUR6" s="210"/>
      <c r="LUS6" s="210"/>
      <c r="LUT6" s="210"/>
      <c r="LUU6" s="210"/>
      <c r="LUV6" s="210"/>
      <c r="LUW6" s="210"/>
      <c r="LUX6" s="210"/>
      <c r="LUY6" s="210"/>
      <c r="LUZ6" s="210"/>
      <c r="LVA6" s="210"/>
      <c r="LVB6" s="210"/>
      <c r="LVC6" s="210"/>
      <c r="LVD6" s="210"/>
      <c r="LVE6" s="210"/>
      <c r="LVF6" s="210"/>
      <c r="LVG6" s="210"/>
      <c r="LVH6" s="210"/>
      <c r="LVI6" s="210"/>
      <c r="LVJ6" s="210"/>
      <c r="LVK6" s="210"/>
      <c r="LVL6" s="210"/>
      <c r="LVM6" s="210"/>
      <c r="LVN6" s="210"/>
      <c r="LVO6" s="210"/>
      <c r="LVP6" s="210"/>
      <c r="LVQ6" s="210"/>
      <c r="LVR6" s="210"/>
      <c r="LVS6" s="210"/>
      <c r="LVT6" s="210"/>
      <c r="LVU6" s="210"/>
      <c r="LVV6" s="210"/>
      <c r="LVW6" s="210"/>
      <c r="LVX6" s="210"/>
      <c r="LVY6" s="210"/>
      <c r="LVZ6" s="210"/>
      <c r="LWA6" s="210"/>
      <c r="LWB6" s="210"/>
      <c r="LWC6" s="210"/>
      <c r="LWD6" s="210"/>
      <c r="LWE6" s="210"/>
      <c r="LWF6" s="210"/>
      <c r="LWG6" s="210"/>
      <c r="LWH6" s="210"/>
      <c r="LWI6" s="210"/>
      <c r="LWJ6" s="210"/>
      <c r="LWK6" s="210"/>
      <c r="LWL6" s="210"/>
      <c r="LWM6" s="210"/>
      <c r="LWN6" s="210"/>
      <c r="LWO6" s="210"/>
      <c r="LWP6" s="210"/>
      <c r="LWQ6" s="210"/>
      <c r="LWR6" s="210"/>
      <c r="LWS6" s="210"/>
      <c r="LWT6" s="210"/>
      <c r="LWU6" s="210"/>
      <c r="LWV6" s="210"/>
      <c r="LWW6" s="210"/>
      <c r="LWX6" s="210"/>
      <c r="LWY6" s="210"/>
      <c r="LWZ6" s="210"/>
      <c r="LXA6" s="210"/>
      <c r="LXB6" s="210"/>
      <c r="LXC6" s="210"/>
      <c r="LXD6" s="210"/>
      <c r="LXE6" s="210"/>
      <c r="LXF6" s="210"/>
      <c r="LXG6" s="210"/>
      <c r="LXH6" s="210"/>
      <c r="LXI6" s="210"/>
      <c r="LXJ6" s="210"/>
      <c r="LXK6" s="210"/>
      <c r="LXL6" s="210"/>
      <c r="LXM6" s="210"/>
      <c r="LXN6" s="210"/>
      <c r="LXO6" s="210"/>
      <c r="LXP6" s="210"/>
      <c r="LXQ6" s="210"/>
      <c r="LXR6" s="210"/>
      <c r="LXS6" s="210"/>
      <c r="LXT6" s="210"/>
      <c r="LXU6" s="210"/>
      <c r="LXV6" s="210"/>
      <c r="LXW6" s="210"/>
      <c r="LXX6" s="210"/>
      <c r="LXY6" s="210"/>
      <c r="LXZ6" s="210"/>
      <c r="LYA6" s="210"/>
      <c r="LYB6" s="210"/>
      <c r="LYC6" s="210"/>
      <c r="LYD6" s="210"/>
      <c r="LYE6" s="210"/>
      <c r="LYF6" s="210"/>
      <c r="LYG6" s="210"/>
      <c r="LYH6" s="210"/>
      <c r="LYI6" s="210"/>
      <c r="LYJ6" s="210"/>
      <c r="LYK6" s="210"/>
      <c r="LYL6" s="210"/>
      <c r="LYM6" s="210"/>
      <c r="LYN6" s="210"/>
      <c r="LYO6" s="210"/>
      <c r="LYP6" s="210"/>
      <c r="LYQ6" s="210"/>
      <c r="LYR6" s="210"/>
      <c r="LYS6" s="210"/>
      <c r="LYT6" s="210"/>
      <c r="LYU6" s="210"/>
      <c r="LYV6" s="210"/>
      <c r="LYW6" s="210"/>
      <c r="LYX6" s="210"/>
      <c r="LYY6" s="210"/>
      <c r="LYZ6" s="210"/>
      <c r="LZA6" s="210"/>
      <c r="LZB6" s="210"/>
      <c r="LZC6" s="210"/>
      <c r="LZD6" s="210"/>
      <c r="LZE6" s="210"/>
      <c r="LZF6" s="210"/>
      <c r="LZG6" s="210"/>
      <c r="LZH6" s="210"/>
      <c r="LZI6" s="210"/>
      <c r="LZJ6" s="210"/>
      <c r="LZK6" s="210"/>
      <c r="LZL6" s="210"/>
      <c r="LZM6" s="210"/>
      <c r="LZN6" s="210"/>
      <c r="LZO6" s="210"/>
      <c r="LZP6" s="210"/>
      <c r="LZQ6" s="210"/>
      <c r="LZR6" s="210"/>
      <c r="LZS6" s="210"/>
      <c r="LZT6" s="210"/>
      <c r="LZU6" s="210"/>
      <c r="LZV6" s="210"/>
      <c r="LZW6" s="210"/>
      <c r="LZX6" s="210"/>
      <c r="LZY6" s="210"/>
      <c r="LZZ6" s="210"/>
      <c r="MAA6" s="210"/>
      <c r="MAB6" s="210"/>
      <c r="MAC6" s="210"/>
      <c r="MAD6" s="210"/>
      <c r="MAE6" s="210"/>
      <c r="MAF6" s="210"/>
      <c r="MAG6" s="210"/>
      <c r="MAH6" s="210"/>
      <c r="MAI6" s="210"/>
      <c r="MAJ6" s="210"/>
      <c r="MAK6" s="210"/>
      <c r="MAL6" s="210"/>
      <c r="MAM6" s="210"/>
      <c r="MAN6" s="210"/>
      <c r="MAO6" s="210"/>
      <c r="MAP6" s="210"/>
      <c r="MAQ6" s="210"/>
      <c r="MAR6" s="210"/>
      <c r="MAS6" s="210"/>
      <c r="MAT6" s="210"/>
      <c r="MAU6" s="210"/>
      <c r="MAV6" s="210"/>
      <c r="MAW6" s="210"/>
      <c r="MAX6" s="210"/>
      <c r="MAY6" s="210"/>
      <c r="MAZ6" s="210"/>
      <c r="MBA6" s="210"/>
      <c r="MBB6" s="210"/>
      <c r="MBC6" s="210"/>
      <c r="MBD6" s="210"/>
      <c r="MBE6" s="210"/>
      <c r="MBF6" s="210"/>
      <c r="MBG6" s="210"/>
      <c r="MBH6" s="210"/>
      <c r="MBI6" s="210"/>
      <c r="MBJ6" s="210"/>
      <c r="MBK6" s="210"/>
      <c r="MBL6" s="210"/>
      <c r="MBM6" s="210"/>
      <c r="MBN6" s="210"/>
      <c r="MBO6" s="210"/>
      <c r="MBP6" s="210"/>
      <c r="MBQ6" s="210"/>
      <c r="MBR6" s="210"/>
      <c r="MBS6" s="210"/>
      <c r="MBT6" s="210"/>
      <c r="MBU6" s="210"/>
      <c r="MBV6" s="210"/>
      <c r="MBW6" s="210"/>
      <c r="MBX6" s="210"/>
      <c r="MBY6" s="210"/>
      <c r="MBZ6" s="210"/>
      <c r="MCA6" s="210"/>
      <c r="MCB6" s="210"/>
      <c r="MCC6" s="210"/>
      <c r="MCD6" s="210"/>
      <c r="MCE6" s="210"/>
      <c r="MCF6" s="210"/>
      <c r="MCG6" s="210"/>
      <c r="MCH6" s="210"/>
      <c r="MCI6" s="210"/>
      <c r="MCJ6" s="210"/>
      <c r="MCK6" s="210"/>
      <c r="MCL6" s="210"/>
      <c r="MCM6" s="210"/>
      <c r="MCN6" s="210"/>
      <c r="MCO6" s="210"/>
      <c r="MCP6" s="210"/>
      <c r="MCQ6" s="210"/>
      <c r="MCR6" s="210"/>
      <c r="MCS6" s="210"/>
      <c r="MCT6" s="210"/>
      <c r="MCU6" s="210"/>
      <c r="MCV6" s="210"/>
      <c r="MCW6" s="210"/>
      <c r="MCX6" s="210"/>
      <c r="MCY6" s="210"/>
      <c r="MCZ6" s="210"/>
      <c r="MDA6" s="210"/>
      <c r="MDB6" s="210"/>
      <c r="MDC6" s="210"/>
      <c r="MDD6" s="210"/>
      <c r="MDE6" s="210"/>
      <c r="MDF6" s="210"/>
      <c r="MDG6" s="210"/>
      <c r="MDH6" s="210"/>
      <c r="MDI6" s="210"/>
      <c r="MDJ6" s="210"/>
      <c r="MDK6" s="210"/>
      <c r="MDL6" s="210"/>
      <c r="MDM6" s="210"/>
      <c r="MDN6" s="210"/>
      <c r="MDO6" s="210"/>
      <c r="MDP6" s="210"/>
      <c r="MDQ6" s="210"/>
      <c r="MDR6" s="210"/>
      <c r="MDS6" s="210"/>
      <c r="MDT6" s="210"/>
      <c r="MDU6" s="210"/>
      <c r="MDV6" s="210"/>
      <c r="MDW6" s="210"/>
      <c r="MDX6" s="210"/>
      <c r="MDY6" s="210"/>
      <c r="MDZ6" s="210"/>
      <c r="MEA6" s="210"/>
      <c r="MEB6" s="210"/>
      <c r="MEC6" s="210"/>
      <c r="MED6" s="210"/>
      <c r="MEE6" s="210"/>
      <c r="MEF6" s="210"/>
      <c r="MEG6" s="210"/>
      <c r="MEH6" s="210"/>
      <c r="MEI6" s="210"/>
      <c r="MEJ6" s="210"/>
      <c r="MEK6" s="210"/>
      <c r="MEL6" s="210"/>
      <c r="MEM6" s="210"/>
      <c r="MEN6" s="210"/>
      <c r="MEO6" s="210"/>
      <c r="MEP6" s="210"/>
      <c r="MEQ6" s="210"/>
      <c r="MER6" s="210"/>
      <c r="MES6" s="210"/>
      <c r="MET6" s="210"/>
      <c r="MEU6" s="210"/>
      <c r="MEV6" s="210"/>
      <c r="MEW6" s="210"/>
      <c r="MEX6" s="210"/>
      <c r="MEY6" s="210"/>
      <c r="MEZ6" s="210"/>
      <c r="MFA6" s="210"/>
      <c r="MFB6" s="210"/>
      <c r="MFC6" s="210"/>
      <c r="MFD6" s="210"/>
      <c r="MFE6" s="210"/>
      <c r="MFF6" s="210"/>
      <c r="MFG6" s="210"/>
      <c r="MFH6" s="210"/>
      <c r="MFI6" s="210"/>
      <c r="MFJ6" s="210"/>
      <c r="MFK6" s="210"/>
      <c r="MFL6" s="210"/>
      <c r="MFM6" s="210"/>
      <c r="MFN6" s="210"/>
      <c r="MFO6" s="210"/>
      <c r="MFP6" s="210"/>
      <c r="MFQ6" s="210"/>
      <c r="MFR6" s="210"/>
      <c r="MFS6" s="210"/>
      <c r="MFT6" s="210"/>
      <c r="MFU6" s="210"/>
      <c r="MFV6" s="210"/>
      <c r="MFW6" s="210"/>
      <c r="MFX6" s="210"/>
      <c r="MFY6" s="210"/>
      <c r="MFZ6" s="210"/>
      <c r="MGA6" s="210"/>
      <c r="MGB6" s="210"/>
      <c r="MGC6" s="210"/>
      <c r="MGD6" s="210"/>
      <c r="MGE6" s="210"/>
      <c r="MGF6" s="210"/>
      <c r="MGG6" s="210"/>
      <c r="MGH6" s="210"/>
      <c r="MGI6" s="210"/>
      <c r="MGJ6" s="210"/>
      <c r="MGK6" s="210"/>
      <c r="MGL6" s="210"/>
      <c r="MGM6" s="210"/>
      <c r="MGN6" s="210"/>
      <c r="MGO6" s="210"/>
      <c r="MGP6" s="210"/>
      <c r="MGQ6" s="210"/>
      <c r="MGR6" s="210"/>
      <c r="MGS6" s="210"/>
      <c r="MGT6" s="210"/>
      <c r="MGU6" s="210"/>
      <c r="MGV6" s="210"/>
      <c r="MGW6" s="210"/>
      <c r="MGX6" s="210"/>
      <c r="MGY6" s="210"/>
      <c r="MGZ6" s="210"/>
      <c r="MHA6" s="210"/>
      <c r="MHB6" s="210"/>
      <c r="MHC6" s="210"/>
      <c r="MHD6" s="210"/>
      <c r="MHE6" s="210"/>
      <c r="MHF6" s="210"/>
      <c r="MHG6" s="210"/>
      <c r="MHH6" s="210"/>
      <c r="MHI6" s="210"/>
      <c r="MHJ6" s="210"/>
      <c r="MHK6" s="210"/>
      <c r="MHL6" s="210"/>
      <c r="MHM6" s="210"/>
      <c r="MHN6" s="210"/>
      <c r="MHO6" s="210"/>
      <c r="MHP6" s="210"/>
      <c r="MHQ6" s="210"/>
      <c r="MHR6" s="210"/>
      <c r="MHS6" s="210"/>
      <c r="MHT6" s="210"/>
      <c r="MHU6" s="210"/>
      <c r="MHV6" s="210"/>
      <c r="MHW6" s="210"/>
      <c r="MHX6" s="210"/>
      <c r="MHY6" s="210"/>
      <c r="MHZ6" s="210"/>
      <c r="MIA6" s="210"/>
      <c r="MIB6" s="210"/>
      <c r="MIC6" s="210"/>
      <c r="MID6" s="210"/>
      <c r="MIE6" s="210"/>
      <c r="MIF6" s="210"/>
      <c r="MIG6" s="210"/>
      <c r="MIH6" s="210"/>
      <c r="MII6" s="210"/>
      <c r="MIJ6" s="210"/>
      <c r="MIK6" s="210"/>
      <c r="MIL6" s="210"/>
      <c r="MIM6" s="210"/>
      <c r="MIN6" s="210"/>
      <c r="MIO6" s="210"/>
      <c r="MIP6" s="210"/>
      <c r="MIQ6" s="210"/>
      <c r="MIR6" s="210"/>
      <c r="MIS6" s="210"/>
      <c r="MIT6" s="210"/>
      <c r="MIU6" s="210"/>
      <c r="MIV6" s="210"/>
      <c r="MIW6" s="210"/>
      <c r="MIX6" s="210"/>
      <c r="MIY6" s="210"/>
      <c r="MIZ6" s="210"/>
      <c r="MJA6" s="210"/>
      <c r="MJB6" s="210"/>
      <c r="MJC6" s="210"/>
      <c r="MJD6" s="210"/>
      <c r="MJE6" s="210"/>
      <c r="MJF6" s="210"/>
      <c r="MJG6" s="210"/>
      <c r="MJH6" s="210"/>
      <c r="MJI6" s="210"/>
      <c r="MJJ6" s="210"/>
      <c r="MJK6" s="210"/>
      <c r="MJL6" s="210"/>
      <c r="MJM6" s="210"/>
      <c r="MJN6" s="210"/>
      <c r="MJO6" s="210"/>
      <c r="MJP6" s="210"/>
      <c r="MJQ6" s="210"/>
      <c r="MJR6" s="210"/>
      <c r="MJS6" s="210"/>
      <c r="MJT6" s="210"/>
      <c r="MJU6" s="210"/>
      <c r="MJV6" s="210"/>
      <c r="MJW6" s="210"/>
      <c r="MJX6" s="210"/>
      <c r="MJY6" s="210"/>
      <c r="MJZ6" s="210"/>
      <c r="MKA6" s="210"/>
      <c r="MKB6" s="210"/>
      <c r="MKC6" s="210"/>
      <c r="MKD6" s="210"/>
      <c r="MKE6" s="210"/>
      <c r="MKF6" s="210"/>
      <c r="MKG6" s="210"/>
      <c r="MKH6" s="210"/>
      <c r="MKI6" s="210"/>
      <c r="MKJ6" s="210"/>
      <c r="MKK6" s="210"/>
      <c r="MKL6" s="210"/>
      <c r="MKM6" s="210"/>
      <c r="MKN6" s="210"/>
      <c r="MKO6" s="210"/>
      <c r="MKP6" s="210"/>
      <c r="MKQ6" s="210"/>
      <c r="MKR6" s="210"/>
      <c r="MKS6" s="210"/>
      <c r="MKT6" s="210"/>
      <c r="MKU6" s="210"/>
      <c r="MKV6" s="210"/>
      <c r="MKW6" s="210"/>
      <c r="MKX6" s="210"/>
      <c r="MKY6" s="210"/>
      <c r="MKZ6" s="210"/>
      <c r="MLA6" s="210"/>
      <c r="MLB6" s="210"/>
      <c r="MLC6" s="210"/>
      <c r="MLD6" s="210"/>
      <c r="MLE6" s="210"/>
      <c r="MLF6" s="210"/>
      <c r="MLG6" s="210"/>
      <c r="MLH6" s="210"/>
      <c r="MLI6" s="210"/>
      <c r="MLJ6" s="210"/>
      <c r="MLK6" s="210"/>
      <c r="MLL6" s="210"/>
      <c r="MLM6" s="210"/>
      <c r="MLN6" s="210"/>
      <c r="MLO6" s="210"/>
      <c r="MLP6" s="210"/>
      <c r="MLQ6" s="210"/>
      <c r="MLR6" s="210"/>
      <c r="MLS6" s="210"/>
      <c r="MLT6" s="210"/>
      <c r="MLU6" s="210"/>
      <c r="MLV6" s="210"/>
      <c r="MLW6" s="210"/>
      <c r="MLX6" s="210"/>
      <c r="MLY6" s="210"/>
      <c r="MLZ6" s="210"/>
      <c r="MMA6" s="210"/>
      <c r="MMB6" s="210"/>
      <c r="MMC6" s="210"/>
      <c r="MMD6" s="210"/>
      <c r="MME6" s="210"/>
      <c r="MMF6" s="210"/>
      <c r="MMG6" s="210"/>
      <c r="MMH6" s="210"/>
      <c r="MMI6" s="210"/>
      <c r="MMJ6" s="210"/>
      <c r="MMK6" s="210"/>
      <c r="MML6" s="210"/>
      <c r="MMM6" s="210"/>
      <c r="MMN6" s="210"/>
      <c r="MMO6" s="210"/>
      <c r="MMP6" s="210"/>
      <c r="MMQ6" s="210"/>
      <c r="MMR6" s="210"/>
      <c r="MMS6" s="210"/>
      <c r="MMT6" s="210"/>
      <c r="MMU6" s="210"/>
      <c r="MMV6" s="210"/>
      <c r="MMW6" s="210"/>
      <c r="MMX6" s="210"/>
      <c r="MMY6" s="210"/>
      <c r="MMZ6" s="210"/>
      <c r="MNA6" s="210"/>
      <c r="MNB6" s="210"/>
      <c r="MNC6" s="210"/>
      <c r="MND6" s="210"/>
      <c r="MNE6" s="210"/>
      <c r="MNF6" s="210"/>
      <c r="MNG6" s="210"/>
      <c r="MNH6" s="210"/>
      <c r="MNI6" s="210"/>
      <c r="MNJ6" s="210"/>
      <c r="MNK6" s="210"/>
      <c r="MNL6" s="210"/>
      <c r="MNM6" s="210"/>
      <c r="MNN6" s="210"/>
      <c r="MNO6" s="210"/>
      <c r="MNP6" s="210"/>
      <c r="MNQ6" s="210"/>
      <c r="MNR6" s="210"/>
      <c r="MNS6" s="210"/>
      <c r="MNT6" s="210"/>
      <c r="MNU6" s="210"/>
      <c r="MNV6" s="210"/>
      <c r="MNW6" s="210"/>
      <c r="MNX6" s="210"/>
      <c r="MNY6" s="210"/>
      <c r="MNZ6" s="210"/>
      <c r="MOA6" s="210"/>
      <c r="MOB6" s="210"/>
      <c r="MOC6" s="210"/>
      <c r="MOD6" s="210"/>
      <c r="MOE6" s="210"/>
      <c r="MOF6" s="210"/>
      <c r="MOG6" s="210"/>
      <c r="MOH6" s="210"/>
      <c r="MOI6" s="210"/>
      <c r="MOJ6" s="210"/>
      <c r="MOK6" s="210"/>
      <c r="MOL6" s="210"/>
      <c r="MOM6" s="210"/>
      <c r="MON6" s="210"/>
      <c r="MOO6" s="210"/>
      <c r="MOP6" s="210"/>
      <c r="MOQ6" s="210"/>
      <c r="MOR6" s="210"/>
      <c r="MOS6" s="210"/>
      <c r="MOT6" s="210"/>
      <c r="MOU6" s="210"/>
      <c r="MOV6" s="210"/>
      <c r="MOW6" s="210"/>
      <c r="MOX6" s="210"/>
      <c r="MOY6" s="210"/>
      <c r="MOZ6" s="210"/>
      <c r="MPA6" s="210"/>
      <c r="MPB6" s="210"/>
      <c r="MPC6" s="210"/>
      <c r="MPD6" s="210"/>
      <c r="MPE6" s="210"/>
      <c r="MPF6" s="210"/>
      <c r="MPG6" s="210"/>
      <c r="MPH6" s="210"/>
      <c r="MPI6" s="210"/>
      <c r="MPJ6" s="210"/>
      <c r="MPK6" s="210"/>
      <c r="MPL6" s="210"/>
      <c r="MPM6" s="210"/>
      <c r="MPN6" s="210"/>
      <c r="MPO6" s="210"/>
      <c r="MPP6" s="210"/>
      <c r="MPQ6" s="210"/>
      <c r="MPR6" s="210"/>
      <c r="MPS6" s="210"/>
      <c r="MPT6" s="210"/>
      <c r="MPU6" s="210"/>
      <c r="MPV6" s="210"/>
      <c r="MPW6" s="210"/>
      <c r="MPX6" s="210"/>
      <c r="MPY6" s="210"/>
      <c r="MPZ6" s="210"/>
      <c r="MQA6" s="210"/>
      <c r="MQB6" s="210"/>
      <c r="MQC6" s="210"/>
      <c r="MQD6" s="210"/>
      <c r="MQE6" s="210"/>
      <c r="MQF6" s="210"/>
      <c r="MQG6" s="210"/>
      <c r="MQH6" s="210"/>
      <c r="MQI6" s="210"/>
      <c r="MQJ6" s="210"/>
      <c r="MQK6" s="210"/>
      <c r="MQL6" s="210"/>
      <c r="MQM6" s="210"/>
      <c r="MQN6" s="210"/>
      <c r="MQO6" s="210"/>
      <c r="MQP6" s="210"/>
      <c r="MQQ6" s="210"/>
      <c r="MQR6" s="210"/>
      <c r="MQS6" s="210"/>
      <c r="MQT6" s="210"/>
      <c r="MQU6" s="210"/>
      <c r="MQV6" s="210"/>
      <c r="MQW6" s="210"/>
      <c r="MQX6" s="210"/>
      <c r="MQY6" s="210"/>
      <c r="MQZ6" s="210"/>
      <c r="MRA6" s="210"/>
      <c r="MRB6" s="210"/>
      <c r="MRC6" s="210"/>
      <c r="MRD6" s="210"/>
      <c r="MRE6" s="210"/>
      <c r="MRF6" s="210"/>
      <c r="MRG6" s="210"/>
      <c r="MRH6" s="210"/>
      <c r="MRI6" s="210"/>
      <c r="MRJ6" s="210"/>
      <c r="MRK6" s="210"/>
      <c r="MRL6" s="210"/>
      <c r="MRM6" s="210"/>
      <c r="MRN6" s="210"/>
      <c r="MRO6" s="210"/>
      <c r="MRP6" s="210"/>
      <c r="MRQ6" s="210"/>
      <c r="MRR6" s="210"/>
      <c r="MRS6" s="210"/>
      <c r="MRT6" s="210"/>
      <c r="MRU6" s="210"/>
      <c r="MRV6" s="210"/>
      <c r="MRW6" s="210"/>
      <c r="MRX6" s="210"/>
      <c r="MRY6" s="210"/>
      <c r="MRZ6" s="210"/>
      <c r="MSA6" s="210"/>
      <c r="MSB6" s="210"/>
      <c r="MSC6" s="210"/>
      <c r="MSD6" s="210"/>
      <c r="MSE6" s="210"/>
      <c r="MSF6" s="210"/>
      <c r="MSG6" s="210"/>
      <c r="MSH6" s="210"/>
      <c r="MSI6" s="210"/>
      <c r="MSJ6" s="210"/>
      <c r="MSK6" s="210"/>
      <c r="MSL6" s="210"/>
      <c r="MSM6" s="210"/>
      <c r="MSN6" s="210"/>
      <c r="MSO6" s="210"/>
      <c r="MSP6" s="210"/>
      <c r="MSQ6" s="210"/>
      <c r="MSR6" s="210"/>
      <c r="MSS6" s="210"/>
      <c r="MST6" s="210"/>
      <c r="MSU6" s="210"/>
      <c r="MSV6" s="210"/>
      <c r="MSW6" s="210"/>
      <c r="MSX6" s="210"/>
      <c r="MSY6" s="210"/>
      <c r="MSZ6" s="210"/>
      <c r="MTA6" s="210"/>
      <c r="MTB6" s="210"/>
      <c r="MTC6" s="210"/>
      <c r="MTD6" s="210"/>
      <c r="MTE6" s="210"/>
      <c r="MTF6" s="210"/>
      <c r="MTG6" s="210"/>
      <c r="MTH6" s="210"/>
      <c r="MTI6" s="210"/>
      <c r="MTJ6" s="210"/>
      <c r="MTK6" s="210"/>
      <c r="MTL6" s="210"/>
      <c r="MTM6" s="210"/>
      <c r="MTN6" s="210"/>
      <c r="MTO6" s="210"/>
      <c r="MTP6" s="210"/>
      <c r="MTQ6" s="210"/>
      <c r="MTR6" s="210"/>
      <c r="MTS6" s="210"/>
      <c r="MTT6" s="210"/>
      <c r="MTU6" s="210"/>
      <c r="MTV6" s="210"/>
      <c r="MTW6" s="210"/>
      <c r="MTX6" s="210"/>
      <c r="MTY6" s="210"/>
      <c r="MTZ6" s="210"/>
      <c r="MUA6" s="210"/>
      <c r="MUB6" s="210"/>
      <c r="MUC6" s="210"/>
      <c r="MUD6" s="210"/>
      <c r="MUE6" s="210"/>
      <c r="MUF6" s="210"/>
      <c r="MUG6" s="210"/>
      <c r="MUH6" s="210"/>
      <c r="MUI6" s="210"/>
      <c r="MUJ6" s="210"/>
      <c r="MUK6" s="210"/>
      <c r="MUL6" s="210"/>
      <c r="MUM6" s="210"/>
      <c r="MUN6" s="210"/>
      <c r="MUO6" s="210"/>
      <c r="MUP6" s="210"/>
      <c r="MUQ6" s="210"/>
      <c r="MUR6" s="210"/>
      <c r="MUS6" s="210"/>
      <c r="MUT6" s="210"/>
      <c r="MUU6" s="210"/>
      <c r="MUV6" s="210"/>
      <c r="MUW6" s="210"/>
      <c r="MUX6" s="210"/>
      <c r="MUY6" s="210"/>
      <c r="MUZ6" s="210"/>
      <c r="MVA6" s="210"/>
      <c r="MVB6" s="210"/>
      <c r="MVC6" s="210"/>
      <c r="MVD6" s="210"/>
      <c r="MVE6" s="210"/>
      <c r="MVF6" s="210"/>
      <c r="MVG6" s="210"/>
      <c r="MVH6" s="210"/>
      <c r="MVI6" s="210"/>
      <c r="MVJ6" s="210"/>
      <c r="MVK6" s="210"/>
      <c r="MVL6" s="210"/>
      <c r="MVM6" s="210"/>
      <c r="MVN6" s="210"/>
      <c r="MVO6" s="210"/>
      <c r="MVP6" s="210"/>
      <c r="MVQ6" s="210"/>
      <c r="MVR6" s="210"/>
      <c r="MVS6" s="210"/>
      <c r="MVT6" s="210"/>
      <c r="MVU6" s="210"/>
      <c r="MVV6" s="210"/>
      <c r="MVW6" s="210"/>
      <c r="MVX6" s="210"/>
      <c r="MVY6" s="210"/>
      <c r="MVZ6" s="210"/>
      <c r="MWA6" s="210"/>
      <c r="MWB6" s="210"/>
      <c r="MWC6" s="210"/>
      <c r="MWD6" s="210"/>
      <c r="MWE6" s="210"/>
      <c r="MWF6" s="210"/>
      <c r="MWG6" s="210"/>
      <c r="MWH6" s="210"/>
      <c r="MWI6" s="210"/>
      <c r="MWJ6" s="210"/>
      <c r="MWK6" s="210"/>
      <c r="MWL6" s="210"/>
      <c r="MWM6" s="210"/>
      <c r="MWN6" s="210"/>
      <c r="MWO6" s="210"/>
      <c r="MWP6" s="210"/>
      <c r="MWQ6" s="210"/>
      <c r="MWR6" s="210"/>
      <c r="MWS6" s="210"/>
      <c r="MWT6" s="210"/>
      <c r="MWU6" s="210"/>
      <c r="MWV6" s="210"/>
      <c r="MWW6" s="210"/>
      <c r="MWX6" s="210"/>
      <c r="MWY6" s="210"/>
      <c r="MWZ6" s="210"/>
      <c r="MXA6" s="210"/>
      <c r="MXB6" s="210"/>
      <c r="MXC6" s="210"/>
      <c r="MXD6" s="210"/>
      <c r="MXE6" s="210"/>
      <c r="MXF6" s="210"/>
      <c r="MXG6" s="210"/>
      <c r="MXH6" s="210"/>
      <c r="MXI6" s="210"/>
      <c r="MXJ6" s="210"/>
      <c r="MXK6" s="210"/>
      <c r="MXL6" s="210"/>
      <c r="MXM6" s="210"/>
      <c r="MXN6" s="210"/>
      <c r="MXO6" s="210"/>
      <c r="MXP6" s="210"/>
      <c r="MXQ6" s="210"/>
      <c r="MXR6" s="210"/>
      <c r="MXS6" s="210"/>
      <c r="MXT6" s="210"/>
      <c r="MXU6" s="210"/>
      <c r="MXV6" s="210"/>
      <c r="MXW6" s="210"/>
      <c r="MXX6" s="210"/>
      <c r="MXY6" s="210"/>
      <c r="MXZ6" s="210"/>
      <c r="MYA6" s="210"/>
      <c r="MYB6" s="210"/>
      <c r="MYC6" s="210"/>
      <c r="MYD6" s="210"/>
      <c r="MYE6" s="210"/>
      <c r="MYF6" s="210"/>
      <c r="MYG6" s="210"/>
      <c r="MYH6" s="210"/>
      <c r="MYI6" s="210"/>
      <c r="MYJ6" s="210"/>
      <c r="MYK6" s="210"/>
      <c r="MYL6" s="210"/>
      <c r="MYM6" s="210"/>
      <c r="MYN6" s="210"/>
      <c r="MYO6" s="210"/>
      <c r="MYP6" s="210"/>
      <c r="MYQ6" s="210"/>
      <c r="MYR6" s="210"/>
      <c r="MYS6" s="210"/>
      <c r="MYT6" s="210"/>
      <c r="MYU6" s="210"/>
      <c r="MYV6" s="210"/>
      <c r="MYW6" s="210"/>
      <c r="MYX6" s="210"/>
      <c r="MYY6" s="210"/>
      <c r="MYZ6" s="210"/>
      <c r="MZA6" s="210"/>
      <c r="MZB6" s="210"/>
      <c r="MZC6" s="210"/>
      <c r="MZD6" s="210"/>
      <c r="MZE6" s="210"/>
      <c r="MZF6" s="210"/>
      <c r="MZG6" s="210"/>
      <c r="MZH6" s="210"/>
      <c r="MZI6" s="210"/>
      <c r="MZJ6" s="210"/>
      <c r="MZK6" s="210"/>
      <c r="MZL6" s="210"/>
      <c r="MZM6" s="210"/>
      <c r="MZN6" s="210"/>
      <c r="MZO6" s="210"/>
      <c r="MZP6" s="210"/>
      <c r="MZQ6" s="210"/>
      <c r="MZR6" s="210"/>
      <c r="MZS6" s="210"/>
      <c r="MZT6" s="210"/>
      <c r="MZU6" s="210"/>
      <c r="MZV6" s="210"/>
      <c r="MZW6" s="210"/>
      <c r="MZX6" s="210"/>
      <c r="MZY6" s="210"/>
      <c r="MZZ6" s="210"/>
      <c r="NAA6" s="210"/>
      <c r="NAB6" s="210"/>
      <c r="NAC6" s="210"/>
      <c r="NAD6" s="210"/>
      <c r="NAE6" s="210"/>
      <c r="NAF6" s="210"/>
      <c r="NAG6" s="210"/>
      <c r="NAH6" s="210"/>
      <c r="NAI6" s="210"/>
      <c r="NAJ6" s="210"/>
      <c r="NAK6" s="210"/>
      <c r="NAL6" s="210"/>
      <c r="NAM6" s="210"/>
      <c r="NAN6" s="210"/>
      <c r="NAO6" s="210"/>
      <c r="NAP6" s="210"/>
      <c r="NAQ6" s="210"/>
      <c r="NAR6" s="210"/>
      <c r="NAS6" s="210"/>
      <c r="NAT6" s="210"/>
      <c r="NAU6" s="210"/>
      <c r="NAV6" s="210"/>
      <c r="NAW6" s="210"/>
      <c r="NAX6" s="210"/>
      <c r="NAY6" s="210"/>
      <c r="NAZ6" s="210"/>
      <c r="NBA6" s="210"/>
      <c r="NBB6" s="210"/>
      <c r="NBC6" s="210"/>
      <c r="NBD6" s="210"/>
      <c r="NBE6" s="210"/>
      <c r="NBF6" s="210"/>
      <c r="NBG6" s="210"/>
      <c r="NBH6" s="210"/>
      <c r="NBI6" s="210"/>
      <c r="NBJ6" s="210"/>
      <c r="NBK6" s="210"/>
      <c r="NBL6" s="210"/>
      <c r="NBM6" s="210"/>
      <c r="NBN6" s="210"/>
      <c r="NBO6" s="210"/>
      <c r="NBP6" s="210"/>
      <c r="NBQ6" s="210"/>
      <c r="NBR6" s="210"/>
      <c r="NBS6" s="210"/>
      <c r="NBT6" s="210"/>
      <c r="NBU6" s="210"/>
      <c r="NBV6" s="210"/>
      <c r="NBW6" s="210"/>
      <c r="NBX6" s="210"/>
      <c r="NBY6" s="210"/>
      <c r="NBZ6" s="210"/>
      <c r="NCA6" s="210"/>
      <c r="NCB6" s="210"/>
      <c r="NCC6" s="210"/>
      <c r="NCD6" s="210"/>
      <c r="NCE6" s="210"/>
      <c r="NCF6" s="210"/>
      <c r="NCG6" s="210"/>
      <c r="NCH6" s="210"/>
      <c r="NCI6" s="210"/>
      <c r="NCJ6" s="210"/>
      <c r="NCK6" s="210"/>
      <c r="NCL6" s="210"/>
      <c r="NCM6" s="210"/>
      <c r="NCN6" s="210"/>
      <c r="NCO6" s="210"/>
      <c r="NCP6" s="210"/>
      <c r="NCQ6" s="210"/>
      <c r="NCR6" s="210"/>
      <c r="NCS6" s="210"/>
      <c r="NCT6" s="210"/>
      <c r="NCU6" s="210"/>
      <c r="NCV6" s="210"/>
      <c r="NCW6" s="210"/>
      <c r="NCX6" s="210"/>
      <c r="NCY6" s="210"/>
      <c r="NCZ6" s="210"/>
      <c r="NDA6" s="210"/>
      <c r="NDB6" s="210"/>
      <c r="NDC6" s="210"/>
      <c r="NDD6" s="210"/>
      <c r="NDE6" s="210"/>
      <c r="NDF6" s="210"/>
      <c r="NDG6" s="210"/>
      <c r="NDH6" s="210"/>
      <c r="NDI6" s="210"/>
      <c r="NDJ6" s="210"/>
      <c r="NDK6" s="210"/>
      <c r="NDL6" s="210"/>
      <c r="NDM6" s="210"/>
      <c r="NDN6" s="210"/>
      <c r="NDO6" s="210"/>
      <c r="NDP6" s="210"/>
      <c r="NDQ6" s="210"/>
      <c r="NDR6" s="210"/>
      <c r="NDS6" s="210"/>
      <c r="NDT6" s="210"/>
      <c r="NDU6" s="210"/>
      <c r="NDV6" s="210"/>
      <c r="NDW6" s="210"/>
      <c r="NDX6" s="210"/>
      <c r="NDY6" s="210"/>
      <c r="NDZ6" s="210"/>
      <c r="NEA6" s="210"/>
      <c r="NEB6" s="210"/>
      <c r="NEC6" s="210"/>
      <c r="NED6" s="210"/>
      <c r="NEE6" s="210"/>
      <c r="NEF6" s="210"/>
      <c r="NEG6" s="210"/>
      <c r="NEH6" s="210"/>
      <c r="NEI6" s="210"/>
      <c r="NEJ6" s="210"/>
      <c r="NEK6" s="210"/>
      <c r="NEL6" s="210"/>
      <c r="NEM6" s="210"/>
      <c r="NEN6" s="210"/>
      <c r="NEO6" s="210"/>
      <c r="NEP6" s="210"/>
      <c r="NEQ6" s="210"/>
      <c r="NER6" s="210"/>
      <c r="NES6" s="210"/>
      <c r="NET6" s="210"/>
      <c r="NEU6" s="210"/>
      <c r="NEV6" s="210"/>
      <c r="NEW6" s="210"/>
      <c r="NEX6" s="210"/>
      <c r="NEY6" s="210"/>
      <c r="NEZ6" s="210"/>
      <c r="NFA6" s="210"/>
      <c r="NFB6" s="210"/>
      <c r="NFC6" s="210"/>
      <c r="NFD6" s="210"/>
      <c r="NFE6" s="210"/>
      <c r="NFF6" s="210"/>
      <c r="NFG6" s="210"/>
      <c r="NFH6" s="210"/>
      <c r="NFI6" s="210"/>
      <c r="NFJ6" s="210"/>
      <c r="NFK6" s="210"/>
      <c r="NFL6" s="210"/>
      <c r="NFM6" s="210"/>
      <c r="NFN6" s="210"/>
      <c r="NFO6" s="210"/>
      <c r="NFP6" s="210"/>
      <c r="NFQ6" s="210"/>
      <c r="NFR6" s="210"/>
      <c r="NFS6" s="210"/>
      <c r="NFT6" s="210"/>
      <c r="NFU6" s="210"/>
      <c r="NFV6" s="210"/>
      <c r="NFW6" s="210"/>
      <c r="NFX6" s="210"/>
      <c r="NFY6" s="210"/>
      <c r="NFZ6" s="210"/>
      <c r="NGA6" s="210"/>
      <c r="NGB6" s="210"/>
      <c r="NGC6" s="210"/>
      <c r="NGD6" s="210"/>
      <c r="NGE6" s="210"/>
      <c r="NGF6" s="210"/>
      <c r="NGG6" s="210"/>
      <c r="NGH6" s="210"/>
      <c r="NGI6" s="210"/>
      <c r="NGJ6" s="210"/>
      <c r="NGK6" s="210"/>
      <c r="NGL6" s="210"/>
      <c r="NGM6" s="210"/>
      <c r="NGN6" s="210"/>
      <c r="NGO6" s="210"/>
      <c r="NGP6" s="210"/>
      <c r="NGQ6" s="210"/>
      <c r="NGR6" s="210"/>
      <c r="NGS6" s="210"/>
      <c r="NGT6" s="210"/>
      <c r="NGU6" s="210"/>
      <c r="NGV6" s="210"/>
      <c r="NGW6" s="210"/>
      <c r="NGX6" s="210"/>
      <c r="NGY6" s="210"/>
      <c r="NGZ6" s="210"/>
      <c r="NHA6" s="210"/>
      <c r="NHB6" s="210"/>
      <c r="NHC6" s="210"/>
      <c r="NHD6" s="210"/>
      <c r="NHE6" s="210"/>
      <c r="NHF6" s="210"/>
      <c r="NHG6" s="210"/>
      <c r="NHH6" s="210"/>
      <c r="NHI6" s="210"/>
      <c r="NHJ6" s="210"/>
      <c r="NHK6" s="210"/>
      <c r="NHL6" s="210"/>
      <c r="NHM6" s="210"/>
      <c r="NHN6" s="210"/>
      <c r="NHO6" s="210"/>
      <c r="NHP6" s="210"/>
      <c r="NHQ6" s="210"/>
      <c r="NHR6" s="210"/>
      <c r="NHS6" s="210"/>
      <c r="NHT6" s="210"/>
      <c r="NHU6" s="210"/>
      <c r="NHV6" s="210"/>
      <c r="NHW6" s="210"/>
      <c r="NHX6" s="210"/>
      <c r="NHY6" s="210"/>
      <c r="NHZ6" s="210"/>
      <c r="NIA6" s="210"/>
      <c r="NIB6" s="210"/>
      <c r="NIC6" s="210"/>
      <c r="NID6" s="210"/>
      <c r="NIE6" s="210"/>
      <c r="NIF6" s="210"/>
      <c r="NIG6" s="210"/>
      <c r="NIH6" s="210"/>
      <c r="NII6" s="210"/>
      <c r="NIJ6" s="210"/>
      <c r="NIK6" s="210"/>
      <c r="NIL6" s="210"/>
      <c r="NIM6" s="210"/>
      <c r="NIN6" s="210"/>
      <c r="NIO6" s="210"/>
      <c r="NIP6" s="210"/>
      <c r="NIQ6" s="210"/>
      <c r="NIR6" s="210"/>
      <c r="NIS6" s="210"/>
      <c r="NIT6" s="210"/>
      <c r="NIU6" s="210"/>
      <c r="NIV6" s="210"/>
      <c r="NIW6" s="210"/>
      <c r="NIX6" s="210"/>
      <c r="NIY6" s="210"/>
      <c r="NIZ6" s="210"/>
      <c r="NJA6" s="210"/>
      <c r="NJB6" s="210"/>
      <c r="NJC6" s="210"/>
      <c r="NJD6" s="210"/>
      <c r="NJE6" s="210"/>
      <c r="NJF6" s="210"/>
      <c r="NJG6" s="210"/>
      <c r="NJH6" s="210"/>
      <c r="NJI6" s="210"/>
      <c r="NJJ6" s="210"/>
      <c r="NJK6" s="210"/>
      <c r="NJL6" s="210"/>
      <c r="NJM6" s="210"/>
      <c r="NJN6" s="210"/>
      <c r="NJO6" s="210"/>
      <c r="NJP6" s="210"/>
      <c r="NJQ6" s="210"/>
      <c r="NJR6" s="210"/>
      <c r="NJS6" s="210"/>
      <c r="NJT6" s="210"/>
      <c r="NJU6" s="210"/>
      <c r="NJV6" s="210"/>
      <c r="NJW6" s="210"/>
      <c r="NJX6" s="210"/>
      <c r="NJY6" s="210"/>
      <c r="NJZ6" s="210"/>
      <c r="NKA6" s="210"/>
      <c r="NKB6" s="210"/>
      <c r="NKC6" s="210"/>
      <c r="NKD6" s="210"/>
      <c r="NKE6" s="210"/>
      <c r="NKF6" s="210"/>
      <c r="NKG6" s="210"/>
      <c r="NKH6" s="210"/>
      <c r="NKI6" s="210"/>
      <c r="NKJ6" s="210"/>
      <c r="NKK6" s="210"/>
      <c r="NKL6" s="210"/>
      <c r="NKM6" s="210"/>
      <c r="NKN6" s="210"/>
      <c r="NKO6" s="210"/>
      <c r="NKP6" s="210"/>
      <c r="NKQ6" s="210"/>
      <c r="NKR6" s="210"/>
      <c r="NKS6" s="210"/>
      <c r="NKT6" s="210"/>
      <c r="NKU6" s="210"/>
      <c r="NKV6" s="210"/>
      <c r="NKW6" s="210"/>
      <c r="NKX6" s="210"/>
      <c r="NKY6" s="210"/>
      <c r="NKZ6" s="210"/>
      <c r="NLA6" s="210"/>
      <c r="NLB6" s="210"/>
      <c r="NLC6" s="210"/>
      <c r="NLD6" s="210"/>
      <c r="NLE6" s="210"/>
      <c r="NLF6" s="210"/>
      <c r="NLG6" s="210"/>
      <c r="NLH6" s="210"/>
      <c r="NLI6" s="210"/>
      <c r="NLJ6" s="210"/>
      <c r="NLK6" s="210"/>
      <c r="NLL6" s="210"/>
      <c r="NLM6" s="210"/>
      <c r="NLN6" s="210"/>
      <c r="NLO6" s="210"/>
      <c r="NLP6" s="210"/>
      <c r="NLQ6" s="210"/>
      <c r="NLR6" s="210"/>
      <c r="NLS6" s="210"/>
      <c r="NLT6" s="210"/>
      <c r="NLU6" s="210"/>
      <c r="NLV6" s="210"/>
      <c r="NLW6" s="210"/>
      <c r="NLX6" s="210"/>
      <c r="NLY6" s="210"/>
      <c r="NLZ6" s="210"/>
      <c r="NMA6" s="210"/>
      <c r="NMB6" s="210"/>
      <c r="NMC6" s="210"/>
      <c r="NMD6" s="210"/>
      <c r="NME6" s="210"/>
      <c r="NMF6" s="210"/>
      <c r="NMG6" s="210"/>
      <c r="NMH6" s="210"/>
      <c r="NMI6" s="210"/>
      <c r="NMJ6" s="210"/>
      <c r="NMK6" s="210"/>
      <c r="NML6" s="210"/>
      <c r="NMM6" s="210"/>
      <c r="NMN6" s="210"/>
      <c r="NMO6" s="210"/>
      <c r="NMP6" s="210"/>
      <c r="NMQ6" s="210"/>
      <c r="NMR6" s="210"/>
      <c r="NMS6" s="210"/>
      <c r="NMT6" s="210"/>
      <c r="NMU6" s="210"/>
      <c r="NMV6" s="210"/>
      <c r="NMW6" s="210"/>
      <c r="NMX6" s="210"/>
      <c r="NMY6" s="210"/>
      <c r="NMZ6" s="210"/>
      <c r="NNA6" s="210"/>
      <c r="NNB6" s="210"/>
      <c r="NNC6" s="210"/>
      <c r="NND6" s="210"/>
      <c r="NNE6" s="210"/>
      <c r="NNF6" s="210"/>
      <c r="NNG6" s="210"/>
      <c r="NNH6" s="210"/>
      <c r="NNI6" s="210"/>
      <c r="NNJ6" s="210"/>
      <c r="NNK6" s="210"/>
      <c r="NNL6" s="210"/>
      <c r="NNM6" s="210"/>
      <c r="NNN6" s="210"/>
      <c r="NNO6" s="210"/>
      <c r="NNP6" s="210"/>
      <c r="NNQ6" s="210"/>
      <c r="NNR6" s="210"/>
      <c r="NNS6" s="210"/>
      <c r="NNT6" s="210"/>
      <c r="NNU6" s="210"/>
      <c r="NNV6" s="210"/>
      <c r="NNW6" s="210"/>
      <c r="NNX6" s="210"/>
      <c r="NNY6" s="210"/>
      <c r="NNZ6" s="210"/>
      <c r="NOA6" s="210"/>
      <c r="NOB6" s="210"/>
      <c r="NOC6" s="210"/>
      <c r="NOD6" s="210"/>
      <c r="NOE6" s="210"/>
      <c r="NOF6" s="210"/>
      <c r="NOG6" s="210"/>
      <c r="NOH6" s="210"/>
      <c r="NOI6" s="210"/>
      <c r="NOJ6" s="210"/>
      <c r="NOK6" s="210"/>
      <c r="NOL6" s="210"/>
      <c r="NOM6" s="210"/>
      <c r="NON6" s="210"/>
      <c r="NOO6" s="210"/>
      <c r="NOP6" s="210"/>
      <c r="NOQ6" s="210"/>
      <c r="NOR6" s="210"/>
      <c r="NOS6" s="210"/>
      <c r="NOT6" s="210"/>
      <c r="NOU6" s="210"/>
      <c r="NOV6" s="210"/>
      <c r="NOW6" s="210"/>
      <c r="NOX6" s="210"/>
      <c r="NOY6" s="210"/>
      <c r="NOZ6" s="210"/>
      <c r="NPA6" s="210"/>
      <c r="NPB6" s="210"/>
      <c r="NPC6" s="210"/>
      <c r="NPD6" s="210"/>
      <c r="NPE6" s="210"/>
      <c r="NPF6" s="210"/>
      <c r="NPG6" s="210"/>
      <c r="NPH6" s="210"/>
      <c r="NPI6" s="210"/>
      <c r="NPJ6" s="210"/>
      <c r="NPK6" s="210"/>
      <c r="NPL6" s="210"/>
      <c r="NPM6" s="210"/>
      <c r="NPN6" s="210"/>
      <c r="NPO6" s="210"/>
      <c r="NPP6" s="210"/>
      <c r="NPQ6" s="210"/>
      <c r="NPR6" s="210"/>
      <c r="NPS6" s="210"/>
      <c r="NPT6" s="210"/>
      <c r="NPU6" s="210"/>
      <c r="NPV6" s="210"/>
      <c r="NPW6" s="210"/>
      <c r="NPX6" s="210"/>
      <c r="NPY6" s="210"/>
      <c r="NPZ6" s="210"/>
      <c r="NQA6" s="210"/>
      <c r="NQB6" s="210"/>
      <c r="NQC6" s="210"/>
      <c r="NQD6" s="210"/>
      <c r="NQE6" s="210"/>
      <c r="NQF6" s="210"/>
      <c r="NQG6" s="210"/>
      <c r="NQH6" s="210"/>
      <c r="NQI6" s="210"/>
      <c r="NQJ6" s="210"/>
      <c r="NQK6" s="210"/>
      <c r="NQL6" s="210"/>
      <c r="NQM6" s="210"/>
      <c r="NQN6" s="210"/>
      <c r="NQO6" s="210"/>
      <c r="NQP6" s="210"/>
      <c r="NQQ6" s="210"/>
      <c r="NQR6" s="210"/>
      <c r="NQS6" s="210"/>
      <c r="NQT6" s="210"/>
      <c r="NQU6" s="210"/>
      <c r="NQV6" s="210"/>
      <c r="NQW6" s="210"/>
      <c r="NQX6" s="210"/>
      <c r="NQY6" s="210"/>
      <c r="NQZ6" s="210"/>
      <c r="NRA6" s="210"/>
      <c r="NRB6" s="210"/>
      <c r="NRC6" s="210"/>
      <c r="NRD6" s="210"/>
      <c r="NRE6" s="210"/>
      <c r="NRF6" s="210"/>
      <c r="NRG6" s="210"/>
      <c r="NRH6" s="210"/>
      <c r="NRI6" s="210"/>
      <c r="NRJ6" s="210"/>
      <c r="NRK6" s="210"/>
      <c r="NRL6" s="210"/>
      <c r="NRM6" s="210"/>
      <c r="NRN6" s="210"/>
      <c r="NRO6" s="210"/>
      <c r="NRP6" s="210"/>
      <c r="NRQ6" s="210"/>
      <c r="NRR6" s="210"/>
      <c r="NRS6" s="210"/>
      <c r="NRT6" s="210"/>
      <c r="NRU6" s="210"/>
      <c r="NRV6" s="210"/>
      <c r="NRW6" s="210"/>
      <c r="NRX6" s="210"/>
      <c r="NRY6" s="210"/>
      <c r="NRZ6" s="210"/>
      <c r="NSA6" s="210"/>
      <c r="NSB6" s="210"/>
      <c r="NSC6" s="210"/>
      <c r="NSD6" s="210"/>
      <c r="NSE6" s="210"/>
      <c r="NSF6" s="210"/>
      <c r="NSG6" s="210"/>
      <c r="NSH6" s="210"/>
      <c r="NSI6" s="210"/>
      <c r="NSJ6" s="210"/>
      <c r="NSK6" s="210"/>
      <c r="NSL6" s="210"/>
      <c r="NSM6" s="210"/>
      <c r="NSN6" s="210"/>
      <c r="NSO6" s="210"/>
      <c r="NSP6" s="210"/>
      <c r="NSQ6" s="210"/>
      <c r="NSR6" s="210"/>
      <c r="NSS6" s="210"/>
      <c r="NST6" s="210"/>
      <c r="NSU6" s="210"/>
      <c r="NSV6" s="210"/>
      <c r="NSW6" s="210"/>
      <c r="NSX6" s="210"/>
      <c r="NSY6" s="210"/>
      <c r="NSZ6" s="210"/>
      <c r="NTA6" s="210"/>
      <c r="NTB6" s="210"/>
      <c r="NTC6" s="210"/>
      <c r="NTD6" s="210"/>
      <c r="NTE6" s="210"/>
      <c r="NTF6" s="210"/>
      <c r="NTG6" s="210"/>
      <c r="NTH6" s="210"/>
      <c r="NTI6" s="210"/>
      <c r="NTJ6" s="210"/>
      <c r="NTK6" s="210"/>
      <c r="NTL6" s="210"/>
      <c r="NTM6" s="210"/>
      <c r="NTN6" s="210"/>
      <c r="NTO6" s="210"/>
      <c r="NTP6" s="210"/>
      <c r="NTQ6" s="210"/>
      <c r="NTR6" s="210"/>
      <c r="NTS6" s="210"/>
      <c r="NTT6" s="210"/>
      <c r="NTU6" s="210"/>
      <c r="NTV6" s="210"/>
      <c r="NTW6" s="210"/>
      <c r="NTX6" s="210"/>
      <c r="NTY6" s="210"/>
      <c r="NTZ6" s="210"/>
      <c r="NUA6" s="210"/>
      <c r="NUB6" s="210"/>
      <c r="NUC6" s="210"/>
      <c r="NUD6" s="210"/>
      <c r="NUE6" s="210"/>
      <c r="NUF6" s="210"/>
      <c r="NUG6" s="210"/>
      <c r="NUH6" s="210"/>
      <c r="NUI6" s="210"/>
      <c r="NUJ6" s="210"/>
      <c r="NUK6" s="210"/>
      <c r="NUL6" s="210"/>
      <c r="NUM6" s="210"/>
      <c r="NUN6" s="210"/>
      <c r="NUO6" s="210"/>
      <c r="NUP6" s="210"/>
      <c r="NUQ6" s="210"/>
      <c r="NUR6" s="210"/>
      <c r="NUS6" s="210"/>
      <c r="NUT6" s="210"/>
      <c r="NUU6" s="210"/>
      <c r="NUV6" s="210"/>
      <c r="NUW6" s="210"/>
      <c r="NUX6" s="210"/>
      <c r="NUY6" s="210"/>
      <c r="NUZ6" s="210"/>
      <c r="NVA6" s="210"/>
      <c r="NVB6" s="210"/>
      <c r="NVC6" s="210"/>
      <c r="NVD6" s="210"/>
      <c r="NVE6" s="210"/>
      <c r="NVF6" s="210"/>
      <c r="NVG6" s="210"/>
      <c r="NVH6" s="210"/>
      <c r="NVI6" s="210"/>
      <c r="NVJ6" s="210"/>
      <c r="NVK6" s="210"/>
      <c r="NVL6" s="210"/>
      <c r="NVM6" s="210"/>
      <c r="NVN6" s="210"/>
      <c r="NVO6" s="210"/>
      <c r="NVP6" s="210"/>
      <c r="NVQ6" s="210"/>
      <c r="NVR6" s="210"/>
      <c r="NVS6" s="210"/>
      <c r="NVT6" s="210"/>
      <c r="NVU6" s="210"/>
      <c r="NVV6" s="210"/>
      <c r="NVW6" s="210"/>
      <c r="NVX6" s="210"/>
      <c r="NVY6" s="210"/>
      <c r="NVZ6" s="210"/>
      <c r="NWA6" s="210"/>
      <c r="NWB6" s="210"/>
      <c r="NWC6" s="210"/>
      <c r="NWD6" s="210"/>
      <c r="NWE6" s="210"/>
      <c r="NWF6" s="210"/>
      <c r="NWG6" s="210"/>
      <c r="NWH6" s="210"/>
      <c r="NWI6" s="210"/>
      <c r="NWJ6" s="210"/>
      <c r="NWK6" s="210"/>
      <c r="NWL6" s="210"/>
      <c r="NWM6" s="210"/>
      <c r="NWN6" s="210"/>
      <c r="NWO6" s="210"/>
      <c r="NWP6" s="210"/>
      <c r="NWQ6" s="210"/>
      <c r="NWR6" s="210"/>
      <c r="NWS6" s="210"/>
      <c r="NWT6" s="210"/>
      <c r="NWU6" s="210"/>
      <c r="NWV6" s="210"/>
      <c r="NWW6" s="210"/>
      <c r="NWX6" s="210"/>
      <c r="NWY6" s="210"/>
      <c r="NWZ6" s="210"/>
      <c r="NXA6" s="210"/>
      <c r="NXB6" s="210"/>
      <c r="NXC6" s="210"/>
      <c r="NXD6" s="210"/>
      <c r="NXE6" s="210"/>
      <c r="NXF6" s="210"/>
      <c r="NXG6" s="210"/>
      <c r="NXH6" s="210"/>
      <c r="NXI6" s="210"/>
      <c r="NXJ6" s="210"/>
      <c r="NXK6" s="210"/>
      <c r="NXL6" s="210"/>
      <c r="NXM6" s="210"/>
      <c r="NXN6" s="210"/>
      <c r="NXO6" s="210"/>
      <c r="NXP6" s="210"/>
      <c r="NXQ6" s="210"/>
      <c r="NXR6" s="210"/>
      <c r="NXS6" s="210"/>
      <c r="NXT6" s="210"/>
      <c r="NXU6" s="210"/>
      <c r="NXV6" s="210"/>
      <c r="NXW6" s="210"/>
      <c r="NXX6" s="210"/>
      <c r="NXY6" s="210"/>
      <c r="NXZ6" s="210"/>
      <c r="NYA6" s="210"/>
      <c r="NYB6" s="210"/>
      <c r="NYC6" s="210"/>
      <c r="NYD6" s="210"/>
      <c r="NYE6" s="210"/>
      <c r="NYF6" s="210"/>
      <c r="NYG6" s="210"/>
      <c r="NYH6" s="210"/>
      <c r="NYI6" s="210"/>
      <c r="NYJ6" s="210"/>
      <c r="NYK6" s="210"/>
      <c r="NYL6" s="210"/>
      <c r="NYM6" s="210"/>
      <c r="NYN6" s="210"/>
      <c r="NYO6" s="210"/>
      <c r="NYP6" s="210"/>
      <c r="NYQ6" s="210"/>
      <c r="NYR6" s="210"/>
      <c r="NYS6" s="210"/>
      <c r="NYT6" s="210"/>
      <c r="NYU6" s="210"/>
      <c r="NYV6" s="210"/>
      <c r="NYW6" s="210"/>
      <c r="NYX6" s="210"/>
      <c r="NYY6" s="210"/>
      <c r="NYZ6" s="210"/>
      <c r="NZA6" s="210"/>
      <c r="NZB6" s="210"/>
      <c r="NZC6" s="210"/>
      <c r="NZD6" s="210"/>
      <c r="NZE6" s="210"/>
      <c r="NZF6" s="210"/>
      <c r="NZG6" s="210"/>
      <c r="NZH6" s="210"/>
      <c r="NZI6" s="210"/>
      <c r="NZJ6" s="210"/>
      <c r="NZK6" s="210"/>
      <c r="NZL6" s="210"/>
      <c r="NZM6" s="210"/>
      <c r="NZN6" s="210"/>
      <c r="NZO6" s="210"/>
      <c r="NZP6" s="210"/>
      <c r="NZQ6" s="210"/>
      <c r="NZR6" s="210"/>
      <c r="NZS6" s="210"/>
      <c r="NZT6" s="210"/>
      <c r="NZU6" s="210"/>
      <c r="NZV6" s="210"/>
      <c r="NZW6" s="210"/>
      <c r="NZX6" s="210"/>
      <c r="NZY6" s="210"/>
      <c r="NZZ6" s="210"/>
      <c r="OAA6" s="210"/>
      <c r="OAB6" s="210"/>
      <c r="OAC6" s="210"/>
      <c r="OAD6" s="210"/>
      <c r="OAE6" s="210"/>
      <c r="OAF6" s="210"/>
      <c r="OAG6" s="210"/>
      <c r="OAH6" s="210"/>
      <c r="OAI6" s="210"/>
      <c r="OAJ6" s="210"/>
      <c r="OAK6" s="210"/>
      <c r="OAL6" s="210"/>
      <c r="OAM6" s="210"/>
      <c r="OAN6" s="210"/>
      <c r="OAO6" s="210"/>
      <c r="OAP6" s="210"/>
      <c r="OAQ6" s="210"/>
      <c r="OAR6" s="210"/>
      <c r="OAS6" s="210"/>
      <c r="OAT6" s="210"/>
      <c r="OAU6" s="210"/>
      <c r="OAV6" s="210"/>
      <c r="OAW6" s="210"/>
      <c r="OAX6" s="210"/>
      <c r="OAY6" s="210"/>
      <c r="OAZ6" s="210"/>
      <c r="OBA6" s="210"/>
      <c r="OBB6" s="210"/>
      <c r="OBC6" s="210"/>
      <c r="OBD6" s="210"/>
      <c r="OBE6" s="210"/>
      <c r="OBF6" s="210"/>
      <c r="OBG6" s="210"/>
      <c r="OBH6" s="210"/>
      <c r="OBI6" s="210"/>
      <c r="OBJ6" s="210"/>
      <c r="OBK6" s="210"/>
      <c r="OBL6" s="210"/>
      <c r="OBM6" s="210"/>
      <c r="OBN6" s="210"/>
      <c r="OBO6" s="210"/>
      <c r="OBP6" s="210"/>
      <c r="OBQ6" s="210"/>
      <c r="OBR6" s="210"/>
      <c r="OBS6" s="210"/>
      <c r="OBT6" s="210"/>
      <c r="OBU6" s="210"/>
      <c r="OBV6" s="210"/>
      <c r="OBW6" s="210"/>
      <c r="OBX6" s="210"/>
      <c r="OBY6" s="210"/>
      <c r="OBZ6" s="210"/>
      <c r="OCA6" s="210"/>
      <c r="OCB6" s="210"/>
      <c r="OCC6" s="210"/>
      <c r="OCD6" s="210"/>
      <c r="OCE6" s="210"/>
      <c r="OCF6" s="210"/>
      <c r="OCG6" s="210"/>
      <c r="OCH6" s="210"/>
      <c r="OCI6" s="210"/>
      <c r="OCJ6" s="210"/>
      <c r="OCK6" s="210"/>
      <c r="OCL6" s="210"/>
      <c r="OCM6" s="210"/>
      <c r="OCN6" s="210"/>
      <c r="OCO6" s="210"/>
      <c r="OCP6" s="210"/>
      <c r="OCQ6" s="210"/>
      <c r="OCR6" s="210"/>
      <c r="OCS6" s="210"/>
      <c r="OCT6" s="210"/>
      <c r="OCU6" s="210"/>
      <c r="OCV6" s="210"/>
      <c r="OCW6" s="210"/>
      <c r="OCX6" s="210"/>
      <c r="OCY6" s="210"/>
      <c r="OCZ6" s="210"/>
      <c r="ODA6" s="210"/>
      <c r="ODB6" s="210"/>
      <c r="ODC6" s="210"/>
      <c r="ODD6" s="210"/>
      <c r="ODE6" s="210"/>
      <c r="ODF6" s="210"/>
      <c r="ODG6" s="210"/>
      <c r="ODH6" s="210"/>
      <c r="ODI6" s="210"/>
      <c r="ODJ6" s="210"/>
      <c r="ODK6" s="210"/>
      <c r="ODL6" s="210"/>
      <c r="ODM6" s="210"/>
      <c r="ODN6" s="210"/>
      <c r="ODO6" s="210"/>
      <c r="ODP6" s="210"/>
      <c r="ODQ6" s="210"/>
      <c r="ODR6" s="210"/>
      <c r="ODS6" s="210"/>
      <c r="ODT6" s="210"/>
      <c r="ODU6" s="210"/>
      <c r="ODV6" s="210"/>
      <c r="ODW6" s="210"/>
      <c r="ODX6" s="210"/>
      <c r="ODY6" s="210"/>
      <c r="ODZ6" s="210"/>
      <c r="OEA6" s="210"/>
      <c r="OEB6" s="210"/>
      <c r="OEC6" s="210"/>
      <c r="OED6" s="210"/>
      <c r="OEE6" s="210"/>
      <c r="OEF6" s="210"/>
      <c r="OEG6" s="210"/>
      <c r="OEH6" s="210"/>
      <c r="OEI6" s="210"/>
      <c r="OEJ6" s="210"/>
      <c r="OEK6" s="210"/>
      <c r="OEL6" s="210"/>
      <c r="OEM6" s="210"/>
      <c r="OEN6" s="210"/>
      <c r="OEO6" s="210"/>
      <c r="OEP6" s="210"/>
      <c r="OEQ6" s="210"/>
      <c r="OER6" s="210"/>
      <c r="OES6" s="210"/>
      <c r="OET6" s="210"/>
      <c r="OEU6" s="210"/>
      <c r="OEV6" s="210"/>
      <c r="OEW6" s="210"/>
      <c r="OEX6" s="210"/>
      <c r="OEY6" s="210"/>
      <c r="OEZ6" s="210"/>
      <c r="OFA6" s="210"/>
      <c r="OFB6" s="210"/>
      <c r="OFC6" s="210"/>
      <c r="OFD6" s="210"/>
      <c r="OFE6" s="210"/>
      <c r="OFF6" s="210"/>
      <c r="OFG6" s="210"/>
      <c r="OFH6" s="210"/>
      <c r="OFI6" s="210"/>
      <c r="OFJ6" s="210"/>
      <c r="OFK6" s="210"/>
      <c r="OFL6" s="210"/>
      <c r="OFM6" s="210"/>
      <c r="OFN6" s="210"/>
      <c r="OFO6" s="210"/>
      <c r="OFP6" s="210"/>
      <c r="OFQ6" s="210"/>
      <c r="OFR6" s="210"/>
      <c r="OFS6" s="210"/>
      <c r="OFT6" s="210"/>
      <c r="OFU6" s="210"/>
      <c r="OFV6" s="210"/>
      <c r="OFW6" s="210"/>
      <c r="OFX6" s="210"/>
      <c r="OFY6" s="210"/>
      <c r="OFZ6" s="210"/>
      <c r="OGA6" s="210"/>
      <c r="OGB6" s="210"/>
      <c r="OGC6" s="210"/>
      <c r="OGD6" s="210"/>
      <c r="OGE6" s="210"/>
      <c r="OGF6" s="210"/>
      <c r="OGG6" s="210"/>
      <c r="OGH6" s="210"/>
      <c r="OGI6" s="210"/>
      <c r="OGJ6" s="210"/>
      <c r="OGK6" s="210"/>
      <c r="OGL6" s="210"/>
      <c r="OGM6" s="210"/>
      <c r="OGN6" s="210"/>
      <c r="OGO6" s="210"/>
      <c r="OGP6" s="210"/>
      <c r="OGQ6" s="210"/>
      <c r="OGR6" s="210"/>
      <c r="OGS6" s="210"/>
      <c r="OGT6" s="210"/>
      <c r="OGU6" s="210"/>
      <c r="OGV6" s="210"/>
      <c r="OGW6" s="210"/>
      <c r="OGX6" s="210"/>
      <c r="OGY6" s="210"/>
      <c r="OGZ6" s="210"/>
      <c r="OHA6" s="210"/>
      <c r="OHB6" s="210"/>
      <c r="OHC6" s="210"/>
      <c r="OHD6" s="210"/>
      <c r="OHE6" s="210"/>
      <c r="OHF6" s="210"/>
      <c r="OHG6" s="210"/>
      <c r="OHH6" s="210"/>
      <c r="OHI6" s="210"/>
      <c r="OHJ6" s="210"/>
      <c r="OHK6" s="210"/>
      <c r="OHL6" s="210"/>
      <c r="OHM6" s="210"/>
      <c r="OHN6" s="210"/>
      <c r="OHO6" s="210"/>
      <c r="OHP6" s="210"/>
      <c r="OHQ6" s="210"/>
      <c r="OHR6" s="210"/>
      <c r="OHS6" s="210"/>
      <c r="OHT6" s="210"/>
      <c r="OHU6" s="210"/>
      <c r="OHV6" s="210"/>
      <c r="OHW6" s="210"/>
      <c r="OHX6" s="210"/>
      <c r="OHY6" s="210"/>
      <c r="OHZ6" s="210"/>
      <c r="OIA6" s="210"/>
      <c r="OIB6" s="210"/>
      <c r="OIC6" s="210"/>
      <c r="OID6" s="210"/>
      <c r="OIE6" s="210"/>
      <c r="OIF6" s="210"/>
      <c r="OIG6" s="210"/>
      <c r="OIH6" s="210"/>
      <c r="OII6" s="210"/>
      <c r="OIJ6" s="210"/>
      <c r="OIK6" s="210"/>
      <c r="OIL6" s="210"/>
      <c r="OIM6" s="210"/>
      <c r="OIN6" s="210"/>
      <c r="OIO6" s="210"/>
      <c r="OIP6" s="210"/>
      <c r="OIQ6" s="210"/>
      <c r="OIR6" s="210"/>
      <c r="OIS6" s="210"/>
      <c r="OIT6" s="210"/>
      <c r="OIU6" s="210"/>
      <c r="OIV6" s="210"/>
      <c r="OIW6" s="210"/>
      <c r="OIX6" s="210"/>
      <c r="OIY6" s="210"/>
      <c r="OIZ6" s="210"/>
      <c r="OJA6" s="210"/>
      <c r="OJB6" s="210"/>
      <c r="OJC6" s="210"/>
      <c r="OJD6" s="210"/>
      <c r="OJE6" s="210"/>
      <c r="OJF6" s="210"/>
      <c r="OJG6" s="210"/>
      <c r="OJH6" s="210"/>
      <c r="OJI6" s="210"/>
      <c r="OJJ6" s="210"/>
      <c r="OJK6" s="210"/>
      <c r="OJL6" s="210"/>
      <c r="OJM6" s="210"/>
      <c r="OJN6" s="210"/>
      <c r="OJO6" s="210"/>
      <c r="OJP6" s="210"/>
      <c r="OJQ6" s="210"/>
      <c r="OJR6" s="210"/>
      <c r="OJS6" s="210"/>
      <c r="OJT6" s="210"/>
      <c r="OJU6" s="210"/>
      <c r="OJV6" s="210"/>
      <c r="OJW6" s="210"/>
      <c r="OJX6" s="210"/>
      <c r="OJY6" s="210"/>
      <c r="OJZ6" s="210"/>
      <c r="OKA6" s="210"/>
      <c r="OKB6" s="210"/>
      <c r="OKC6" s="210"/>
      <c r="OKD6" s="210"/>
      <c r="OKE6" s="210"/>
      <c r="OKF6" s="210"/>
      <c r="OKG6" s="210"/>
      <c r="OKH6" s="210"/>
      <c r="OKI6" s="210"/>
      <c r="OKJ6" s="210"/>
      <c r="OKK6" s="210"/>
      <c r="OKL6" s="210"/>
      <c r="OKM6" s="210"/>
      <c r="OKN6" s="210"/>
      <c r="OKO6" s="210"/>
      <c r="OKP6" s="210"/>
      <c r="OKQ6" s="210"/>
      <c r="OKR6" s="210"/>
      <c r="OKS6" s="210"/>
      <c r="OKT6" s="210"/>
      <c r="OKU6" s="210"/>
      <c r="OKV6" s="210"/>
      <c r="OKW6" s="210"/>
      <c r="OKX6" s="210"/>
      <c r="OKY6" s="210"/>
      <c r="OKZ6" s="210"/>
      <c r="OLA6" s="210"/>
      <c r="OLB6" s="210"/>
      <c r="OLC6" s="210"/>
      <c r="OLD6" s="210"/>
      <c r="OLE6" s="210"/>
      <c r="OLF6" s="210"/>
      <c r="OLG6" s="210"/>
      <c r="OLH6" s="210"/>
      <c r="OLI6" s="210"/>
      <c r="OLJ6" s="210"/>
      <c r="OLK6" s="210"/>
      <c r="OLL6" s="210"/>
      <c r="OLM6" s="210"/>
      <c r="OLN6" s="210"/>
      <c r="OLO6" s="210"/>
      <c r="OLP6" s="210"/>
      <c r="OLQ6" s="210"/>
      <c r="OLR6" s="210"/>
      <c r="OLS6" s="210"/>
      <c r="OLT6" s="210"/>
      <c r="OLU6" s="210"/>
      <c r="OLV6" s="210"/>
      <c r="OLW6" s="210"/>
      <c r="OLX6" s="210"/>
      <c r="OLY6" s="210"/>
      <c r="OLZ6" s="210"/>
      <c r="OMA6" s="210"/>
      <c r="OMB6" s="210"/>
      <c r="OMC6" s="210"/>
      <c r="OMD6" s="210"/>
      <c r="OME6" s="210"/>
      <c r="OMF6" s="210"/>
      <c r="OMG6" s="210"/>
      <c r="OMH6" s="210"/>
      <c r="OMI6" s="210"/>
      <c r="OMJ6" s="210"/>
      <c r="OMK6" s="210"/>
      <c r="OML6" s="210"/>
      <c r="OMM6" s="210"/>
      <c r="OMN6" s="210"/>
      <c r="OMO6" s="210"/>
      <c r="OMP6" s="210"/>
      <c r="OMQ6" s="210"/>
      <c r="OMR6" s="210"/>
      <c r="OMS6" s="210"/>
      <c r="OMT6" s="210"/>
      <c r="OMU6" s="210"/>
      <c r="OMV6" s="210"/>
      <c r="OMW6" s="210"/>
      <c r="OMX6" s="210"/>
      <c r="OMY6" s="210"/>
      <c r="OMZ6" s="210"/>
      <c r="ONA6" s="210"/>
      <c r="ONB6" s="210"/>
      <c r="ONC6" s="210"/>
      <c r="OND6" s="210"/>
      <c r="ONE6" s="210"/>
      <c r="ONF6" s="210"/>
      <c r="ONG6" s="210"/>
      <c r="ONH6" s="210"/>
      <c r="ONI6" s="210"/>
      <c r="ONJ6" s="210"/>
      <c r="ONK6" s="210"/>
      <c r="ONL6" s="210"/>
      <c r="ONM6" s="210"/>
      <c r="ONN6" s="210"/>
      <c r="ONO6" s="210"/>
      <c r="ONP6" s="210"/>
      <c r="ONQ6" s="210"/>
      <c r="ONR6" s="210"/>
      <c r="ONS6" s="210"/>
      <c r="ONT6" s="210"/>
      <c r="ONU6" s="210"/>
      <c r="ONV6" s="210"/>
      <c r="ONW6" s="210"/>
      <c r="ONX6" s="210"/>
      <c r="ONY6" s="210"/>
      <c r="ONZ6" s="210"/>
      <c r="OOA6" s="210"/>
      <c r="OOB6" s="210"/>
      <c r="OOC6" s="210"/>
      <c r="OOD6" s="210"/>
      <c r="OOE6" s="210"/>
      <c r="OOF6" s="210"/>
      <c r="OOG6" s="210"/>
      <c r="OOH6" s="210"/>
      <c r="OOI6" s="210"/>
      <c r="OOJ6" s="210"/>
      <c r="OOK6" s="210"/>
      <c r="OOL6" s="210"/>
      <c r="OOM6" s="210"/>
      <c r="OON6" s="210"/>
      <c r="OOO6" s="210"/>
      <c r="OOP6" s="210"/>
      <c r="OOQ6" s="210"/>
      <c r="OOR6" s="210"/>
      <c r="OOS6" s="210"/>
      <c r="OOT6" s="210"/>
      <c r="OOU6" s="210"/>
      <c r="OOV6" s="210"/>
      <c r="OOW6" s="210"/>
      <c r="OOX6" s="210"/>
      <c r="OOY6" s="210"/>
      <c r="OOZ6" s="210"/>
      <c r="OPA6" s="210"/>
      <c r="OPB6" s="210"/>
      <c r="OPC6" s="210"/>
      <c r="OPD6" s="210"/>
      <c r="OPE6" s="210"/>
      <c r="OPF6" s="210"/>
      <c r="OPG6" s="210"/>
      <c r="OPH6" s="210"/>
      <c r="OPI6" s="210"/>
      <c r="OPJ6" s="210"/>
      <c r="OPK6" s="210"/>
      <c r="OPL6" s="210"/>
      <c r="OPM6" s="210"/>
      <c r="OPN6" s="210"/>
      <c r="OPO6" s="210"/>
      <c r="OPP6" s="210"/>
      <c r="OPQ6" s="210"/>
      <c r="OPR6" s="210"/>
      <c r="OPS6" s="210"/>
      <c r="OPT6" s="210"/>
      <c r="OPU6" s="210"/>
      <c r="OPV6" s="210"/>
      <c r="OPW6" s="210"/>
      <c r="OPX6" s="210"/>
      <c r="OPY6" s="210"/>
      <c r="OPZ6" s="210"/>
      <c r="OQA6" s="210"/>
      <c r="OQB6" s="210"/>
      <c r="OQC6" s="210"/>
      <c r="OQD6" s="210"/>
      <c r="OQE6" s="210"/>
      <c r="OQF6" s="210"/>
      <c r="OQG6" s="210"/>
      <c r="OQH6" s="210"/>
      <c r="OQI6" s="210"/>
      <c r="OQJ6" s="210"/>
      <c r="OQK6" s="210"/>
      <c r="OQL6" s="210"/>
      <c r="OQM6" s="210"/>
      <c r="OQN6" s="210"/>
      <c r="OQO6" s="210"/>
      <c r="OQP6" s="210"/>
      <c r="OQQ6" s="210"/>
      <c r="OQR6" s="210"/>
      <c r="OQS6" s="210"/>
      <c r="OQT6" s="210"/>
      <c r="OQU6" s="210"/>
      <c r="OQV6" s="210"/>
      <c r="OQW6" s="210"/>
      <c r="OQX6" s="210"/>
      <c r="OQY6" s="210"/>
      <c r="OQZ6" s="210"/>
      <c r="ORA6" s="210"/>
      <c r="ORB6" s="210"/>
      <c r="ORC6" s="210"/>
      <c r="ORD6" s="210"/>
      <c r="ORE6" s="210"/>
      <c r="ORF6" s="210"/>
      <c r="ORG6" s="210"/>
      <c r="ORH6" s="210"/>
      <c r="ORI6" s="210"/>
      <c r="ORJ6" s="210"/>
      <c r="ORK6" s="210"/>
      <c r="ORL6" s="210"/>
      <c r="ORM6" s="210"/>
      <c r="ORN6" s="210"/>
      <c r="ORO6" s="210"/>
      <c r="ORP6" s="210"/>
      <c r="ORQ6" s="210"/>
      <c r="ORR6" s="210"/>
      <c r="ORS6" s="210"/>
      <c r="ORT6" s="210"/>
      <c r="ORU6" s="210"/>
      <c r="ORV6" s="210"/>
      <c r="ORW6" s="210"/>
      <c r="ORX6" s="210"/>
      <c r="ORY6" s="210"/>
      <c r="ORZ6" s="210"/>
      <c r="OSA6" s="210"/>
      <c r="OSB6" s="210"/>
      <c r="OSC6" s="210"/>
      <c r="OSD6" s="210"/>
      <c r="OSE6" s="210"/>
      <c r="OSF6" s="210"/>
      <c r="OSG6" s="210"/>
      <c r="OSH6" s="210"/>
      <c r="OSI6" s="210"/>
      <c r="OSJ6" s="210"/>
      <c r="OSK6" s="210"/>
      <c r="OSL6" s="210"/>
      <c r="OSM6" s="210"/>
      <c r="OSN6" s="210"/>
      <c r="OSO6" s="210"/>
      <c r="OSP6" s="210"/>
      <c r="OSQ6" s="210"/>
      <c r="OSR6" s="210"/>
      <c r="OSS6" s="210"/>
      <c r="OST6" s="210"/>
      <c r="OSU6" s="210"/>
      <c r="OSV6" s="210"/>
      <c r="OSW6" s="210"/>
      <c r="OSX6" s="210"/>
      <c r="OSY6" s="210"/>
      <c r="OSZ6" s="210"/>
      <c r="OTA6" s="210"/>
      <c r="OTB6" s="210"/>
      <c r="OTC6" s="210"/>
      <c r="OTD6" s="210"/>
      <c r="OTE6" s="210"/>
      <c r="OTF6" s="210"/>
      <c r="OTG6" s="210"/>
      <c r="OTH6" s="210"/>
      <c r="OTI6" s="210"/>
      <c r="OTJ6" s="210"/>
      <c r="OTK6" s="210"/>
      <c r="OTL6" s="210"/>
      <c r="OTM6" s="210"/>
      <c r="OTN6" s="210"/>
      <c r="OTO6" s="210"/>
      <c r="OTP6" s="210"/>
      <c r="OTQ6" s="210"/>
      <c r="OTR6" s="210"/>
      <c r="OTS6" s="210"/>
      <c r="OTT6" s="210"/>
      <c r="OTU6" s="210"/>
      <c r="OTV6" s="210"/>
      <c r="OTW6" s="210"/>
      <c r="OTX6" s="210"/>
      <c r="OTY6" s="210"/>
      <c r="OTZ6" s="210"/>
      <c r="OUA6" s="210"/>
      <c r="OUB6" s="210"/>
      <c r="OUC6" s="210"/>
      <c r="OUD6" s="210"/>
      <c r="OUE6" s="210"/>
      <c r="OUF6" s="210"/>
      <c r="OUG6" s="210"/>
      <c r="OUH6" s="210"/>
      <c r="OUI6" s="210"/>
      <c r="OUJ6" s="210"/>
      <c r="OUK6" s="210"/>
      <c r="OUL6" s="210"/>
      <c r="OUM6" s="210"/>
      <c r="OUN6" s="210"/>
      <c r="OUO6" s="210"/>
      <c r="OUP6" s="210"/>
      <c r="OUQ6" s="210"/>
      <c r="OUR6" s="210"/>
      <c r="OUS6" s="210"/>
      <c r="OUT6" s="210"/>
      <c r="OUU6" s="210"/>
      <c r="OUV6" s="210"/>
      <c r="OUW6" s="210"/>
      <c r="OUX6" s="210"/>
      <c r="OUY6" s="210"/>
      <c r="OUZ6" s="210"/>
      <c r="OVA6" s="210"/>
      <c r="OVB6" s="210"/>
      <c r="OVC6" s="210"/>
      <c r="OVD6" s="210"/>
      <c r="OVE6" s="210"/>
      <c r="OVF6" s="210"/>
      <c r="OVG6" s="210"/>
      <c r="OVH6" s="210"/>
      <c r="OVI6" s="210"/>
      <c r="OVJ6" s="210"/>
      <c r="OVK6" s="210"/>
      <c r="OVL6" s="210"/>
      <c r="OVM6" s="210"/>
      <c r="OVN6" s="210"/>
      <c r="OVO6" s="210"/>
      <c r="OVP6" s="210"/>
      <c r="OVQ6" s="210"/>
      <c r="OVR6" s="210"/>
      <c r="OVS6" s="210"/>
      <c r="OVT6" s="210"/>
      <c r="OVU6" s="210"/>
      <c r="OVV6" s="210"/>
      <c r="OVW6" s="210"/>
      <c r="OVX6" s="210"/>
      <c r="OVY6" s="210"/>
      <c r="OVZ6" s="210"/>
      <c r="OWA6" s="210"/>
      <c r="OWB6" s="210"/>
      <c r="OWC6" s="210"/>
      <c r="OWD6" s="210"/>
      <c r="OWE6" s="210"/>
      <c r="OWF6" s="210"/>
      <c r="OWG6" s="210"/>
      <c r="OWH6" s="210"/>
      <c r="OWI6" s="210"/>
      <c r="OWJ6" s="210"/>
      <c r="OWK6" s="210"/>
      <c r="OWL6" s="210"/>
      <c r="OWM6" s="210"/>
      <c r="OWN6" s="210"/>
      <c r="OWO6" s="210"/>
      <c r="OWP6" s="210"/>
      <c r="OWQ6" s="210"/>
      <c r="OWR6" s="210"/>
      <c r="OWS6" s="210"/>
      <c r="OWT6" s="210"/>
      <c r="OWU6" s="210"/>
      <c r="OWV6" s="210"/>
      <c r="OWW6" s="210"/>
      <c r="OWX6" s="210"/>
      <c r="OWY6" s="210"/>
      <c r="OWZ6" s="210"/>
      <c r="OXA6" s="210"/>
      <c r="OXB6" s="210"/>
      <c r="OXC6" s="210"/>
      <c r="OXD6" s="210"/>
      <c r="OXE6" s="210"/>
      <c r="OXF6" s="210"/>
      <c r="OXG6" s="210"/>
      <c r="OXH6" s="210"/>
      <c r="OXI6" s="210"/>
      <c r="OXJ6" s="210"/>
      <c r="OXK6" s="210"/>
      <c r="OXL6" s="210"/>
      <c r="OXM6" s="210"/>
      <c r="OXN6" s="210"/>
      <c r="OXO6" s="210"/>
      <c r="OXP6" s="210"/>
      <c r="OXQ6" s="210"/>
      <c r="OXR6" s="210"/>
      <c r="OXS6" s="210"/>
      <c r="OXT6" s="210"/>
      <c r="OXU6" s="210"/>
      <c r="OXV6" s="210"/>
      <c r="OXW6" s="210"/>
      <c r="OXX6" s="210"/>
      <c r="OXY6" s="210"/>
      <c r="OXZ6" s="210"/>
      <c r="OYA6" s="210"/>
      <c r="OYB6" s="210"/>
      <c r="OYC6" s="210"/>
      <c r="OYD6" s="210"/>
      <c r="OYE6" s="210"/>
      <c r="OYF6" s="210"/>
      <c r="OYG6" s="210"/>
      <c r="OYH6" s="210"/>
      <c r="OYI6" s="210"/>
      <c r="OYJ6" s="210"/>
      <c r="OYK6" s="210"/>
      <c r="OYL6" s="210"/>
      <c r="OYM6" s="210"/>
      <c r="OYN6" s="210"/>
      <c r="OYO6" s="210"/>
      <c r="OYP6" s="210"/>
      <c r="OYQ6" s="210"/>
      <c r="OYR6" s="210"/>
      <c r="OYS6" s="210"/>
      <c r="OYT6" s="210"/>
      <c r="OYU6" s="210"/>
      <c r="OYV6" s="210"/>
      <c r="OYW6" s="210"/>
      <c r="OYX6" s="210"/>
      <c r="OYY6" s="210"/>
      <c r="OYZ6" s="210"/>
      <c r="OZA6" s="210"/>
      <c r="OZB6" s="210"/>
      <c r="OZC6" s="210"/>
      <c r="OZD6" s="210"/>
      <c r="OZE6" s="210"/>
      <c r="OZF6" s="210"/>
      <c r="OZG6" s="210"/>
      <c r="OZH6" s="210"/>
      <c r="OZI6" s="210"/>
      <c r="OZJ6" s="210"/>
      <c r="OZK6" s="210"/>
      <c r="OZL6" s="210"/>
      <c r="OZM6" s="210"/>
      <c r="OZN6" s="210"/>
      <c r="OZO6" s="210"/>
      <c r="OZP6" s="210"/>
      <c r="OZQ6" s="210"/>
      <c r="OZR6" s="210"/>
      <c r="OZS6" s="210"/>
      <c r="OZT6" s="210"/>
      <c r="OZU6" s="210"/>
      <c r="OZV6" s="210"/>
      <c r="OZW6" s="210"/>
      <c r="OZX6" s="210"/>
      <c r="OZY6" s="210"/>
      <c r="OZZ6" s="210"/>
      <c r="PAA6" s="210"/>
      <c r="PAB6" s="210"/>
      <c r="PAC6" s="210"/>
      <c r="PAD6" s="210"/>
      <c r="PAE6" s="210"/>
      <c r="PAF6" s="210"/>
      <c r="PAG6" s="210"/>
      <c r="PAH6" s="210"/>
      <c r="PAI6" s="210"/>
      <c r="PAJ6" s="210"/>
      <c r="PAK6" s="210"/>
      <c r="PAL6" s="210"/>
      <c r="PAM6" s="210"/>
      <c r="PAN6" s="210"/>
      <c r="PAO6" s="210"/>
      <c r="PAP6" s="210"/>
      <c r="PAQ6" s="210"/>
      <c r="PAR6" s="210"/>
      <c r="PAS6" s="210"/>
      <c r="PAT6" s="210"/>
      <c r="PAU6" s="210"/>
      <c r="PAV6" s="210"/>
      <c r="PAW6" s="210"/>
      <c r="PAX6" s="210"/>
      <c r="PAY6" s="210"/>
      <c r="PAZ6" s="210"/>
      <c r="PBA6" s="210"/>
      <c r="PBB6" s="210"/>
      <c r="PBC6" s="210"/>
      <c r="PBD6" s="210"/>
      <c r="PBE6" s="210"/>
      <c r="PBF6" s="210"/>
      <c r="PBG6" s="210"/>
      <c r="PBH6" s="210"/>
      <c r="PBI6" s="210"/>
      <c r="PBJ6" s="210"/>
      <c r="PBK6" s="210"/>
      <c r="PBL6" s="210"/>
      <c r="PBM6" s="210"/>
      <c r="PBN6" s="210"/>
      <c r="PBO6" s="210"/>
      <c r="PBP6" s="210"/>
      <c r="PBQ6" s="210"/>
      <c r="PBR6" s="210"/>
      <c r="PBS6" s="210"/>
      <c r="PBT6" s="210"/>
      <c r="PBU6" s="210"/>
      <c r="PBV6" s="210"/>
      <c r="PBW6" s="210"/>
      <c r="PBX6" s="210"/>
      <c r="PBY6" s="210"/>
      <c r="PBZ6" s="210"/>
      <c r="PCA6" s="210"/>
      <c r="PCB6" s="210"/>
      <c r="PCC6" s="210"/>
      <c r="PCD6" s="210"/>
      <c r="PCE6" s="210"/>
      <c r="PCF6" s="210"/>
      <c r="PCG6" s="210"/>
      <c r="PCH6" s="210"/>
      <c r="PCI6" s="210"/>
      <c r="PCJ6" s="210"/>
      <c r="PCK6" s="210"/>
      <c r="PCL6" s="210"/>
      <c r="PCM6" s="210"/>
      <c r="PCN6" s="210"/>
      <c r="PCO6" s="210"/>
      <c r="PCP6" s="210"/>
      <c r="PCQ6" s="210"/>
      <c r="PCR6" s="210"/>
      <c r="PCS6" s="210"/>
      <c r="PCT6" s="210"/>
      <c r="PCU6" s="210"/>
      <c r="PCV6" s="210"/>
      <c r="PCW6" s="210"/>
      <c r="PCX6" s="210"/>
      <c r="PCY6" s="210"/>
      <c r="PCZ6" s="210"/>
      <c r="PDA6" s="210"/>
      <c r="PDB6" s="210"/>
      <c r="PDC6" s="210"/>
      <c r="PDD6" s="210"/>
      <c r="PDE6" s="210"/>
      <c r="PDF6" s="210"/>
      <c r="PDG6" s="210"/>
      <c r="PDH6" s="210"/>
      <c r="PDI6" s="210"/>
      <c r="PDJ6" s="210"/>
      <c r="PDK6" s="210"/>
      <c r="PDL6" s="210"/>
      <c r="PDM6" s="210"/>
      <c r="PDN6" s="210"/>
      <c r="PDO6" s="210"/>
      <c r="PDP6" s="210"/>
      <c r="PDQ6" s="210"/>
      <c r="PDR6" s="210"/>
      <c r="PDS6" s="210"/>
      <c r="PDT6" s="210"/>
      <c r="PDU6" s="210"/>
      <c r="PDV6" s="210"/>
      <c r="PDW6" s="210"/>
      <c r="PDX6" s="210"/>
      <c r="PDY6" s="210"/>
      <c r="PDZ6" s="210"/>
      <c r="PEA6" s="210"/>
      <c r="PEB6" s="210"/>
      <c r="PEC6" s="210"/>
      <c r="PED6" s="210"/>
      <c r="PEE6" s="210"/>
      <c r="PEF6" s="210"/>
      <c r="PEG6" s="210"/>
      <c r="PEH6" s="210"/>
      <c r="PEI6" s="210"/>
      <c r="PEJ6" s="210"/>
      <c r="PEK6" s="210"/>
      <c r="PEL6" s="210"/>
      <c r="PEM6" s="210"/>
      <c r="PEN6" s="210"/>
      <c r="PEO6" s="210"/>
      <c r="PEP6" s="210"/>
      <c r="PEQ6" s="210"/>
      <c r="PER6" s="210"/>
      <c r="PES6" s="210"/>
      <c r="PET6" s="210"/>
      <c r="PEU6" s="210"/>
      <c r="PEV6" s="210"/>
      <c r="PEW6" s="210"/>
      <c r="PEX6" s="210"/>
      <c r="PEY6" s="210"/>
      <c r="PEZ6" s="210"/>
      <c r="PFA6" s="210"/>
      <c r="PFB6" s="210"/>
      <c r="PFC6" s="210"/>
      <c r="PFD6" s="210"/>
      <c r="PFE6" s="210"/>
      <c r="PFF6" s="210"/>
      <c r="PFG6" s="210"/>
      <c r="PFH6" s="210"/>
      <c r="PFI6" s="210"/>
      <c r="PFJ6" s="210"/>
      <c r="PFK6" s="210"/>
      <c r="PFL6" s="210"/>
      <c r="PFM6" s="210"/>
      <c r="PFN6" s="210"/>
      <c r="PFO6" s="210"/>
      <c r="PFP6" s="210"/>
      <c r="PFQ6" s="210"/>
      <c r="PFR6" s="210"/>
      <c r="PFS6" s="210"/>
      <c r="PFT6" s="210"/>
      <c r="PFU6" s="210"/>
      <c r="PFV6" s="210"/>
      <c r="PFW6" s="210"/>
      <c r="PFX6" s="210"/>
      <c r="PFY6" s="210"/>
      <c r="PFZ6" s="210"/>
      <c r="PGA6" s="210"/>
      <c r="PGB6" s="210"/>
      <c r="PGC6" s="210"/>
      <c r="PGD6" s="210"/>
      <c r="PGE6" s="210"/>
      <c r="PGF6" s="210"/>
      <c r="PGG6" s="210"/>
      <c r="PGH6" s="210"/>
      <c r="PGI6" s="210"/>
      <c r="PGJ6" s="210"/>
      <c r="PGK6" s="210"/>
      <c r="PGL6" s="210"/>
      <c r="PGM6" s="210"/>
      <c r="PGN6" s="210"/>
      <c r="PGO6" s="210"/>
      <c r="PGP6" s="210"/>
      <c r="PGQ6" s="210"/>
      <c r="PGR6" s="210"/>
      <c r="PGS6" s="210"/>
      <c r="PGT6" s="210"/>
      <c r="PGU6" s="210"/>
      <c r="PGV6" s="210"/>
      <c r="PGW6" s="210"/>
      <c r="PGX6" s="210"/>
      <c r="PGY6" s="210"/>
      <c r="PGZ6" s="210"/>
      <c r="PHA6" s="210"/>
      <c r="PHB6" s="210"/>
      <c r="PHC6" s="210"/>
      <c r="PHD6" s="210"/>
      <c r="PHE6" s="210"/>
      <c r="PHF6" s="210"/>
      <c r="PHG6" s="210"/>
      <c r="PHH6" s="210"/>
      <c r="PHI6" s="210"/>
      <c r="PHJ6" s="210"/>
      <c r="PHK6" s="210"/>
      <c r="PHL6" s="210"/>
      <c r="PHM6" s="210"/>
      <c r="PHN6" s="210"/>
      <c r="PHO6" s="210"/>
      <c r="PHP6" s="210"/>
      <c r="PHQ6" s="210"/>
      <c r="PHR6" s="210"/>
      <c r="PHS6" s="210"/>
      <c r="PHT6" s="210"/>
      <c r="PHU6" s="210"/>
      <c r="PHV6" s="210"/>
      <c r="PHW6" s="210"/>
      <c r="PHX6" s="210"/>
      <c r="PHY6" s="210"/>
      <c r="PHZ6" s="210"/>
      <c r="PIA6" s="210"/>
      <c r="PIB6" s="210"/>
      <c r="PIC6" s="210"/>
      <c r="PID6" s="210"/>
      <c r="PIE6" s="210"/>
      <c r="PIF6" s="210"/>
      <c r="PIG6" s="210"/>
      <c r="PIH6" s="210"/>
      <c r="PII6" s="210"/>
      <c r="PIJ6" s="210"/>
      <c r="PIK6" s="210"/>
      <c r="PIL6" s="210"/>
      <c r="PIM6" s="210"/>
      <c r="PIN6" s="210"/>
      <c r="PIO6" s="210"/>
      <c r="PIP6" s="210"/>
      <c r="PIQ6" s="210"/>
      <c r="PIR6" s="210"/>
      <c r="PIS6" s="210"/>
      <c r="PIT6" s="210"/>
      <c r="PIU6" s="210"/>
      <c r="PIV6" s="210"/>
      <c r="PIW6" s="210"/>
      <c r="PIX6" s="210"/>
      <c r="PIY6" s="210"/>
      <c r="PIZ6" s="210"/>
      <c r="PJA6" s="210"/>
      <c r="PJB6" s="210"/>
      <c r="PJC6" s="210"/>
      <c r="PJD6" s="210"/>
      <c r="PJE6" s="210"/>
      <c r="PJF6" s="210"/>
      <c r="PJG6" s="210"/>
      <c r="PJH6" s="210"/>
      <c r="PJI6" s="210"/>
      <c r="PJJ6" s="210"/>
      <c r="PJK6" s="210"/>
      <c r="PJL6" s="210"/>
      <c r="PJM6" s="210"/>
      <c r="PJN6" s="210"/>
      <c r="PJO6" s="210"/>
      <c r="PJP6" s="210"/>
      <c r="PJQ6" s="210"/>
      <c r="PJR6" s="210"/>
      <c r="PJS6" s="210"/>
      <c r="PJT6" s="210"/>
      <c r="PJU6" s="210"/>
      <c r="PJV6" s="210"/>
      <c r="PJW6" s="210"/>
      <c r="PJX6" s="210"/>
      <c r="PJY6" s="210"/>
      <c r="PJZ6" s="210"/>
      <c r="PKA6" s="210"/>
      <c r="PKB6" s="210"/>
      <c r="PKC6" s="210"/>
      <c r="PKD6" s="210"/>
      <c r="PKE6" s="210"/>
      <c r="PKF6" s="210"/>
      <c r="PKG6" s="210"/>
      <c r="PKH6" s="210"/>
      <c r="PKI6" s="210"/>
      <c r="PKJ6" s="210"/>
      <c r="PKK6" s="210"/>
      <c r="PKL6" s="210"/>
      <c r="PKM6" s="210"/>
      <c r="PKN6" s="210"/>
      <c r="PKO6" s="210"/>
      <c r="PKP6" s="210"/>
      <c r="PKQ6" s="210"/>
      <c r="PKR6" s="210"/>
      <c r="PKS6" s="210"/>
      <c r="PKT6" s="210"/>
      <c r="PKU6" s="210"/>
      <c r="PKV6" s="210"/>
      <c r="PKW6" s="210"/>
      <c r="PKX6" s="210"/>
      <c r="PKY6" s="210"/>
      <c r="PKZ6" s="210"/>
      <c r="PLA6" s="210"/>
      <c r="PLB6" s="210"/>
      <c r="PLC6" s="210"/>
      <c r="PLD6" s="210"/>
      <c r="PLE6" s="210"/>
      <c r="PLF6" s="210"/>
      <c r="PLG6" s="210"/>
      <c r="PLH6" s="210"/>
      <c r="PLI6" s="210"/>
      <c r="PLJ6" s="210"/>
      <c r="PLK6" s="210"/>
      <c r="PLL6" s="210"/>
      <c r="PLM6" s="210"/>
      <c r="PLN6" s="210"/>
      <c r="PLO6" s="210"/>
      <c r="PLP6" s="210"/>
      <c r="PLQ6" s="210"/>
      <c r="PLR6" s="210"/>
      <c r="PLS6" s="210"/>
      <c r="PLT6" s="210"/>
      <c r="PLU6" s="210"/>
      <c r="PLV6" s="210"/>
      <c r="PLW6" s="210"/>
      <c r="PLX6" s="210"/>
      <c r="PLY6" s="210"/>
      <c r="PLZ6" s="210"/>
      <c r="PMA6" s="210"/>
      <c r="PMB6" s="210"/>
      <c r="PMC6" s="210"/>
      <c r="PMD6" s="210"/>
      <c r="PME6" s="210"/>
      <c r="PMF6" s="210"/>
      <c r="PMG6" s="210"/>
      <c r="PMH6" s="210"/>
      <c r="PMI6" s="210"/>
      <c r="PMJ6" s="210"/>
      <c r="PMK6" s="210"/>
      <c r="PML6" s="210"/>
      <c r="PMM6" s="210"/>
      <c r="PMN6" s="210"/>
      <c r="PMO6" s="210"/>
      <c r="PMP6" s="210"/>
      <c r="PMQ6" s="210"/>
      <c r="PMR6" s="210"/>
      <c r="PMS6" s="210"/>
      <c r="PMT6" s="210"/>
      <c r="PMU6" s="210"/>
      <c r="PMV6" s="210"/>
      <c r="PMW6" s="210"/>
      <c r="PMX6" s="210"/>
      <c r="PMY6" s="210"/>
      <c r="PMZ6" s="210"/>
      <c r="PNA6" s="210"/>
      <c r="PNB6" s="210"/>
      <c r="PNC6" s="210"/>
      <c r="PND6" s="210"/>
      <c r="PNE6" s="210"/>
      <c r="PNF6" s="210"/>
      <c r="PNG6" s="210"/>
      <c r="PNH6" s="210"/>
      <c r="PNI6" s="210"/>
      <c r="PNJ6" s="210"/>
      <c r="PNK6" s="210"/>
      <c r="PNL6" s="210"/>
      <c r="PNM6" s="210"/>
      <c r="PNN6" s="210"/>
      <c r="PNO6" s="210"/>
      <c r="PNP6" s="210"/>
      <c r="PNQ6" s="210"/>
      <c r="PNR6" s="210"/>
      <c r="PNS6" s="210"/>
      <c r="PNT6" s="210"/>
      <c r="PNU6" s="210"/>
      <c r="PNV6" s="210"/>
      <c r="PNW6" s="210"/>
      <c r="PNX6" s="210"/>
      <c r="PNY6" s="210"/>
      <c r="PNZ6" s="210"/>
      <c r="POA6" s="210"/>
      <c r="POB6" s="210"/>
      <c r="POC6" s="210"/>
      <c r="POD6" s="210"/>
      <c r="POE6" s="210"/>
      <c r="POF6" s="210"/>
      <c r="POG6" s="210"/>
      <c r="POH6" s="210"/>
      <c r="POI6" s="210"/>
      <c r="POJ6" s="210"/>
      <c r="POK6" s="210"/>
      <c r="POL6" s="210"/>
      <c r="POM6" s="210"/>
      <c r="PON6" s="210"/>
      <c r="POO6" s="210"/>
      <c r="POP6" s="210"/>
      <c r="POQ6" s="210"/>
      <c r="POR6" s="210"/>
      <c r="POS6" s="210"/>
      <c r="POT6" s="210"/>
      <c r="POU6" s="210"/>
      <c r="POV6" s="210"/>
      <c r="POW6" s="210"/>
      <c r="POX6" s="210"/>
      <c r="POY6" s="210"/>
      <c r="POZ6" s="210"/>
      <c r="PPA6" s="210"/>
      <c r="PPB6" s="210"/>
      <c r="PPC6" s="210"/>
      <c r="PPD6" s="210"/>
      <c r="PPE6" s="210"/>
      <c r="PPF6" s="210"/>
      <c r="PPG6" s="210"/>
      <c r="PPH6" s="210"/>
      <c r="PPI6" s="210"/>
      <c r="PPJ6" s="210"/>
      <c r="PPK6" s="210"/>
      <c r="PPL6" s="210"/>
      <c r="PPM6" s="210"/>
      <c r="PPN6" s="210"/>
      <c r="PPO6" s="210"/>
      <c r="PPP6" s="210"/>
      <c r="PPQ6" s="210"/>
      <c r="PPR6" s="210"/>
      <c r="PPS6" s="210"/>
      <c r="PPT6" s="210"/>
      <c r="PPU6" s="210"/>
      <c r="PPV6" s="210"/>
      <c r="PPW6" s="210"/>
      <c r="PPX6" s="210"/>
      <c r="PPY6" s="210"/>
      <c r="PPZ6" s="210"/>
      <c r="PQA6" s="210"/>
      <c r="PQB6" s="210"/>
      <c r="PQC6" s="210"/>
      <c r="PQD6" s="210"/>
      <c r="PQE6" s="210"/>
      <c r="PQF6" s="210"/>
      <c r="PQG6" s="210"/>
      <c r="PQH6" s="210"/>
      <c r="PQI6" s="210"/>
      <c r="PQJ6" s="210"/>
      <c r="PQK6" s="210"/>
      <c r="PQL6" s="210"/>
      <c r="PQM6" s="210"/>
      <c r="PQN6" s="210"/>
      <c r="PQO6" s="210"/>
      <c r="PQP6" s="210"/>
      <c r="PQQ6" s="210"/>
      <c r="PQR6" s="210"/>
      <c r="PQS6" s="210"/>
      <c r="PQT6" s="210"/>
      <c r="PQU6" s="210"/>
      <c r="PQV6" s="210"/>
      <c r="PQW6" s="210"/>
      <c r="PQX6" s="210"/>
      <c r="PQY6" s="210"/>
      <c r="PQZ6" s="210"/>
      <c r="PRA6" s="210"/>
      <c r="PRB6" s="210"/>
      <c r="PRC6" s="210"/>
      <c r="PRD6" s="210"/>
      <c r="PRE6" s="210"/>
      <c r="PRF6" s="210"/>
      <c r="PRG6" s="210"/>
      <c r="PRH6" s="210"/>
      <c r="PRI6" s="210"/>
      <c r="PRJ6" s="210"/>
      <c r="PRK6" s="210"/>
      <c r="PRL6" s="210"/>
      <c r="PRM6" s="210"/>
      <c r="PRN6" s="210"/>
      <c r="PRO6" s="210"/>
      <c r="PRP6" s="210"/>
      <c r="PRQ6" s="210"/>
      <c r="PRR6" s="210"/>
      <c r="PRS6" s="210"/>
      <c r="PRT6" s="210"/>
      <c r="PRU6" s="210"/>
      <c r="PRV6" s="210"/>
      <c r="PRW6" s="210"/>
      <c r="PRX6" s="210"/>
      <c r="PRY6" s="210"/>
      <c r="PRZ6" s="210"/>
      <c r="PSA6" s="210"/>
      <c r="PSB6" s="210"/>
      <c r="PSC6" s="210"/>
      <c r="PSD6" s="210"/>
      <c r="PSE6" s="210"/>
      <c r="PSF6" s="210"/>
      <c r="PSG6" s="210"/>
      <c r="PSH6" s="210"/>
      <c r="PSI6" s="210"/>
      <c r="PSJ6" s="210"/>
      <c r="PSK6" s="210"/>
      <c r="PSL6" s="210"/>
      <c r="PSM6" s="210"/>
      <c r="PSN6" s="210"/>
      <c r="PSO6" s="210"/>
      <c r="PSP6" s="210"/>
      <c r="PSQ6" s="210"/>
      <c r="PSR6" s="210"/>
      <c r="PSS6" s="210"/>
      <c r="PST6" s="210"/>
      <c r="PSU6" s="210"/>
      <c r="PSV6" s="210"/>
      <c r="PSW6" s="210"/>
      <c r="PSX6" s="210"/>
      <c r="PSY6" s="210"/>
      <c r="PSZ6" s="210"/>
      <c r="PTA6" s="210"/>
      <c r="PTB6" s="210"/>
      <c r="PTC6" s="210"/>
      <c r="PTD6" s="210"/>
      <c r="PTE6" s="210"/>
      <c r="PTF6" s="210"/>
      <c r="PTG6" s="210"/>
      <c r="PTH6" s="210"/>
      <c r="PTI6" s="210"/>
      <c r="PTJ6" s="210"/>
      <c r="PTK6" s="210"/>
      <c r="PTL6" s="210"/>
      <c r="PTM6" s="210"/>
      <c r="PTN6" s="210"/>
      <c r="PTO6" s="210"/>
      <c r="PTP6" s="210"/>
      <c r="PTQ6" s="210"/>
      <c r="PTR6" s="210"/>
      <c r="PTS6" s="210"/>
      <c r="PTT6" s="210"/>
      <c r="PTU6" s="210"/>
      <c r="PTV6" s="210"/>
      <c r="PTW6" s="210"/>
      <c r="PTX6" s="210"/>
      <c r="PTY6" s="210"/>
      <c r="PTZ6" s="210"/>
      <c r="PUA6" s="210"/>
      <c r="PUB6" s="210"/>
      <c r="PUC6" s="210"/>
      <c r="PUD6" s="210"/>
      <c r="PUE6" s="210"/>
      <c r="PUF6" s="210"/>
      <c r="PUG6" s="210"/>
      <c r="PUH6" s="210"/>
      <c r="PUI6" s="210"/>
      <c r="PUJ6" s="210"/>
      <c r="PUK6" s="210"/>
      <c r="PUL6" s="210"/>
      <c r="PUM6" s="210"/>
      <c r="PUN6" s="210"/>
      <c r="PUO6" s="210"/>
      <c r="PUP6" s="210"/>
      <c r="PUQ6" s="210"/>
      <c r="PUR6" s="210"/>
      <c r="PUS6" s="210"/>
      <c r="PUT6" s="210"/>
      <c r="PUU6" s="210"/>
      <c r="PUV6" s="210"/>
      <c r="PUW6" s="210"/>
      <c r="PUX6" s="210"/>
      <c r="PUY6" s="210"/>
      <c r="PUZ6" s="210"/>
      <c r="PVA6" s="210"/>
      <c r="PVB6" s="210"/>
      <c r="PVC6" s="210"/>
      <c r="PVD6" s="210"/>
      <c r="PVE6" s="210"/>
      <c r="PVF6" s="210"/>
      <c r="PVG6" s="210"/>
      <c r="PVH6" s="210"/>
      <c r="PVI6" s="210"/>
      <c r="PVJ6" s="210"/>
      <c r="PVK6" s="210"/>
      <c r="PVL6" s="210"/>
      <c r="PVM6" s="210"/>
      <c r="PVN6" s="210"/>
      <c r="PVO6" s="210"/>
      <c r="PVP6" s="210"/>
      <c r="PVQ6" s="210"/>
      <c r="PVR6" s="210"/>
      <c r="PVS6" s="210"/>
      <c r="PVT6" s="210"/>
      <c r="PVU6" s="210"/>
      <c r="PVV6" s="210"/>
      <c r="PVW6" s="210"/>
      <c r="PVX6" s="210"/>
      <c r="PVY6" s="210"/>
      <c r="PVZ6" s="210"/>
      <c r="PWA6" s="210"/>
      <c r="PWB6" s="210"/>
      <c r="PWC6" s="210"/>
      <c r="PWD6" s="210"/>
      <c r="PWE6" s="210"/>
      <c r="PWF6" s="210"/>
      <c r="PWG6" s="210"/>
      <c r="PWH6" s="210"/>
      <c r="PWI6" s="210"/>
      <c r="PWJ6" s="210"/>
      <c r="PWK6" s="210"/>
      <c r="PWL6" s="210"/>
      <c r="PWM6" s="210"/>
      <c r="PWN6" s="210"/>
      <c r="PWO6" s="210"/>
      <c r="PWP6" s="210"/>
      <c r="PWQ6" s="210"/>
      <c r="PWR6" s="210"/>
      <c r="PWS6" s="210"/>
      <c r="PWT6" s="210"/>
      <c r="PWU6" s="210"/>
      <c r="PWV6" s="210"/>
      <c r="PWW6" s="210"/>
      <c r="PWX6" s="210"/>
      <c r="PWY6" s="210"/>
      <c r="PWZ6" s="210"/>
      <c r="PXA6" s="210"/>
      <c r="PXB6" s="210"/>
      <c r="PXC6" s="210"/>
      <c r="PXD6" s="210"/>
      <c r="PXE6" s="210"/>
      <c r="PXF6" s="210"/>
      <c r="PXG6" s="210"/>
      <c r="PXH6" s="210"/>
      <c r="PXI6" s="210"/>
      <c r="PXJ6" s="210"/>
      <c r="PXK6" s="210"/>
      <c r="PXL6" s="210"/>
      <c r="PXM6" s="210"/>
      <c r="PXN6" s="210"/>
      <c r="PXO6" s="210"/>
      <c r="PXP6" s="210"/>
      <c r="PXQ6" s="210"/>
      <c r="PXR6" s="210"/>
      <c r="PXS6" s="210"/>
      <c r="PXT6" s="210"/>
      <c r="PXU6" s="210"/>
      <c r="PXV6" s="210"/>
      <c r="PXW6" s="210"/>
      <c r="PXX6" s="210"/>
      <c r="PXY6" s="210"/>
      <c r="PXZ6" s="210"/>
      <c r="PYA6" s="210"/>
      <c r="PYB6" s="210"/>
      <c r="PYC6" s="210"/>
      <c r="PYD6" s="210"/>
      <c r="PYE6" s="210"/>
      <c r="PYF6" s="210"/>
      <c r="PYG6" s="210"/>
      <c r="PYH6" s="210"/>
      <c r="PYI6" s="210"/>
      <c r="PYJ6" s="210"/>
      <c r="PYK6" s="210"/>
      <c r="PYL6" s="210"/>
      <c r="PYM6" s="210"/>
      <c r="PYN6" s="210"/>
      <c r="PYO6" s="210"/>
      <c r="PYP6" s="210"/>
      <c r="PYQ6" s="210"/>
      <c r="PYR6" s="210"/>
      <c r="PYS6" s="210"/>
      <c r="PYT6" s="210"/>
      <c r="PYU6" s="210"/>
      <c r="PYV6" s="210"/>
      <c r="PYW6" s="210"/>
      <c r="PYX6" s="210"/>
      <c r="PYY6" s="210"/>
      <c r="PYZ6" s="210"/>
      <c r="PZA6" s="210"/>
      <c r="PZB6" s="210"/>
      <c r="PZC6" s="210"/>
      <c r="PZD6" s="210"/>
      <c r="PZE6" s="210"/>
      <c r="PZF6" s="210"/>
      <c r="PZG6" s="210"/>
      <c r="PZH6" s="210"/>
      <c r="PZI6" s="210"/>
      <c r="PZJ6" s="210"/>
      <c r="PZK6" s="210"/>
      <c r="PZL6" s="210"/>
      <c r="PZM6" s="210"/>
      <c r="PZN6" s="210"/>
      <c r="PZO6" s="210"/>
      <c r="PZP6" s="210"/>
      <c r="PZQ6" s="210"/>
      <c r="PZR6" s="210"/>
      <c r="PZS6" s="210"/>
      <c r="PZT6" s="210"/>
      <c r="PZU6" s="210"/>
      <c r="PZV6" s="210"/>
      <c r="PZW6" s="210"/>
      <c r="PZX6" s="210"/>
      <c r="PZY6" s="210"/>
      <c r="PZZ6" s="210"/>
      <c r="QAA6" s="210"/>
      <c r="QAB6" s="210"/>
      <c r="QAC6" s="210"/>
      <c r="QAD6" s="210"/>
      <c r="QAE6" s="210"/>
      <c r="QAF6" s="210"/>
      <c r="QAG6" s="210"/>
      <c r="QAH6" s="210"/>
      <c r="QAI6" s="210"/>
      <c r="QAJ6" s="210"/>
      <c r="QAK6" s="210"/>
      <c r="QAL6" s="210"/>
      <c r="QAM6" s="210"/>
      <c r="QAN6" s="210"/>
      <c r="QAO6" s="210"/>
      <c r="QAP6" s="210"/>
      <c r="QAQ6" s="210"/>
      <c r="QAR6" s="210"/>
      <c r="QAS6" s="210"/>
      <c r="QAT6" s="210"/>
      <c r="QAU6" s="210"/>
      <c r="QAV6" s="210"/>
      <c r="QAW6" s="210"/>
      <c r="QAX6" s="210"/>
      <c r="QAY6" s="210"/>
      <c r="QAZ6" s="210"/>
      <c r="QBA6" s="210"/>
      <c r="QBB6" s="210"/>
      <c r="QBC6" s="210"/>
      <c r="QBD6" s="210"/>
      <c r="QBE6" s="210"/>
      <c r="QBF6" s="210"/>
      <c r="QBG6" s="210"/>
      <c r="QBH6" s="210"/>
      <c r="QBI6" s="210"/>
      <c r="QBJ6" s="210"/>
      <c r="QBK6" s="210"/>
      <c r="QBL6" s="210"/>
      <c r="QBM6" s="210"/>
      <c r="QBN6" s="210"/>
      <c r="QBO6" s="210"/>
      <c r="QBP6" s="210"/>
      <c r="QBQ6" s="210"/>
      <c r="QBR6" s="210"/>
      <c r="QBS6" s="210"/>
      <c r="QBT6" s="210"/>
      <c r="QBU6" s="210"/>
      <c r="QBV6" s="210"/>
      <c r="QBW6" s="210"/>
      <c r="QBX6" s="210"/>
      <c r="QBY6" s="210"/>
      <c r="QBZ6" s="210"/>
      <c r="QCA6" s="210"/>
      <c r="QCB6" s="210"/>
      <c r="QCC6" s="210"/>
      <c r="QCD6" s="210"/>
      <c r="QCE6" s="210"/>
      <c r="QCF6" s="210"/>
      <c r="QCG6" s="210"/>
      <c r="QCH6" s="210"/>
      <c r="QCI6" s="210"/>
      <c r="QCJ6" s="210"/>
      <c r="QCK6" s="210"/>
      <c r="QCL6" s="210"/>
      <c r="QCM6" s="210"/>
      <c r="QCN6" s="210"/>
      <c r="QCO6" s="210"/>
      <c r="QCP6" s="210"/>
      <c r="QCQ6" s="210"/>
      <c r="QCR6" s="210"/>
      <c r="QCS6" s="210"/>
      <c r="QCT6" s="210"/>
      <c r="QCU6" s="210"/>
      <c r="QCV6" s="210"/>
      <c r="QCW6" s="210"/>
      <c r="QCX6" s="210"/>
      <c r="QCY6" s="210"/>
      <c r="QCZ6" s="210"/>
      <c r="QDA6" s="210"/>
      <c r="QDB6" s="210"/>
      <c r="QDC6" s="210"/>
      <c r="QDD6" s="210"/>
      <c r="QDE6" s="210"/>
      <c r="QDF6" s="210"/>
      <c r="QDG6" s="210"/>
      <c r="QDH6" s="210"/>
      <c r="QDI6" s="210"/>
      <c r="QDJ6" s="210"/>
      <c r="QDK6" s="210"/>
      <c r="QDL6" s="210"/>
      <c r="QDM6" s="210"/>
      <c r="QDN6" s="210"/>
      <c r="QDO6" s="210"/>
      <c r="QDP6" s="210"/>
      <c r="QDQ6" s="210"/>
      <c r="QDR6" s="210"/>
      <c r="QDS6" s="210"/>
      <c r="QDT6" s="210"/>
      <c r="QDU6" s="210"/>
      <c r="QDV6" s="210"/>
      <c r="QDW6" s="210"/>
      <c r="QDX6" s="210"/>
      <c r="QDY6" s="210"/>
      <c r="QDZ6" s="210"/>
      <c r="QEA6" s="210"/>
      <c r="QEB6" s="210"/>
      <c r="QEC6" s="210"/>
      <c r="QED6" s="210"/>
      <c r="QEE6" s="210"/>
      <c r="QEF6" s="210"/>
      <c r="QEG6" s="210"/>
      <c r="QEH6" s="210"/>
      <c r="QEI6" s="210"/>
      <c r="QEJ6" s="210"/>
      <c r="QEK6" s="210"/>
      <c r="QEL6" s="210"/>
      <c r="QEM6" s="210"/>
      <c r="QEN6" s="210"/>
      <c r="QEO6" s="210"/>
      <c r="QEP6" s="210"/>
      <c r="QEQ6" s="210"/>
      <c r="QER6" s="210"/>
      <c r="QES6" s="210"/>
      <c r="QET6" s="210"/>
      <c r="QEU6" s="210"/>
      <c r="QEV6" s="210"/>
      <c r="QEW6" s="210"/>
      <c r="QEX6" s="210"/>
      <c r="QEY6" s="210"/>
      <c r="QEZ6" s="210"/>
      <c r="QFA6" s="210"/>
      <c r="QFB6" s="210"/>
      <c r="QFC6" s="210"/>
      <c r="QFD6" s="210"/>
      <c r="QFE6" s="210"/>
      <c r="QFF6" s="210"/>
      <c r="QFG6" s="210"/>
      <c r="QFH6" s="210"/>
      <c r="QFI6" s="210"/>
      <c r="QFJ6" s="210"/>
      <c r="QFK6" s="210"/>
      <c r="QFL6" s="210"/>
      <c r="QFM6" s="210"/>
      <c r="QFN6" s="210"/>
      <c r="QFO6" s="210"/>
      <c r="QFP6" s="210"/>
      <c r="QFQ6" s="210"/>
      <c r="QFR6" s="210"/>
      <c r="QFS6" s="210"/>
      <c r="QFT6" s="210"/>
      <c r="QFU6" s="210"/>
      <c r="QFV6" s="210"/>
      <c r="QFW6" s="210"/>
      <c r="QFX6" s="210"/>
      <c r="QFY6" s="210"/>
      <c r="QFZ6" s="210"/>
      <c r="QGA6" s="210"/>
      <c r="QGB6" s="210"/>
      <c r="QGC6" s="210"/>
      <c r="QGD6" s="210"/>
      <c r="QGE6" s="210"/>
      <c r="QGF6" s="210"/>
      <c r="QGG6" s="210"/>
      <c r="QGH6" s="210"/>
      <c r="QGI6" s="210"/>
      <c r="QGJ6" s="210"/>
      <c r="QGK6" s="210"/>
      <c r="QGL6" s="210"/>
      <c r="QGM6" s="210"/>
      <c r="QGN6" s="210"/>
      <c r="QGO6" s="210"/>
      <c r="QGP6" s="210"/>
      <c r="QGQ6" s="210"/>
      <c r="QGR6" s="210"/>
      <c r="QGS6" s="210"/>
      <c r="QGT6" s="210"/>
      <c r="QGU6" s="210"/>
      <c r="QGV6" s="210"/>
      <c r="QGW6" s="210"/>
      <c r="QGX6" s="210"/>
      <c r="QGY6" s="210"/>
      <c r="QGZ6" s="210"/>
      <c r="QHA6" s="210"/>
      <c r="QHB6" s="210"/>
      <c r="QHC6" s="210"/>
      <c r="QHD6" s="210"/>
      <c r="QHE6" s="210"/>
      <c r="QHF6" s="210"/>
      <c r="QHG6" s="210"/>
      <c r="QHH6" s="210"/>
      <c r="QHI6" s="210"/>
      <c r="QHJ6" s="210"/>
      <c r="QHK6" s="210"/>
      <c r="QHL6" s="210"/>
      <c r="QHM6" s="210"/>
      <c r="QHN6" s="210"/>
      <c r="QHO6" s="210"/>
      <c r="QHP6" s="210"/>
      <c r="QHQ6" s="210"/>
      <c r="QHR6" s="210"/>
      <c r="QHS6" s="210"/>
      <c r="QHT6" s="210"/>
      <c r="QHU6" s="210"/>
      <c r="QHV6" s="210"/>
      <c r="QHW6" s="210"/>
      <c r="QHX6" s="210"/>
      <c r="QHY6" s="210"/>
      <c r="QHZ6" s="210"/>
      <c r="QIA6" s="210"/>
      <c r="QIB6" s="210"/>
      <c r="QIC6" s="210"/>
      <c r="QID6" s="210"/>
      <c r="QIE6" s="210"/>
      <c r="QIF6" s="210"/>
      <c r="QIG6" s="210"/>
      <c r="QIH6" s="210"/>
      <c r="QII6" s="210"/>
      <c r="QIJ6" s="210"/>
      <c r="QIK6" s="210"/>
      <c r="QIL6" s="210"/>
      <c r="QIM6" s="210"/>
      <c r="QIN6" s="210"/>
      <c r="QIO6" s="210"/>
      <c r="QIP6" s="210"/>
      <c r="QIQ6" s="210"/>
      <c r="QIR6" s="210"/>
      <c r="QIS6" s="210"/>
      <c r="QIT6" s="210"/>
      <c r="QIU6" s="210"/>
      <c r="QIV6" s="210"/>
      <c r="QIW6" s="210"/>
      <c r="QIX6" s="210"/>
      <c r="QIY6" s="210"/>
      <c r="QIZ6" s="210"/>
      <c r="QJA6" s="210"/>
      <c r="QJB6" s="210"/>
      <c r="QJC6" s="210"/>
      <c r="QJD6" s="210"/>
      <c r="QJE6" s="210"/>
      <c r="QJF6" s="210"/>
      <c r="QJG6" s="210"/>
      <c r="QJH6" s="210"/>
      <c r="QJI6" s="210"/>
      <c r="QJJ6" s="210"/>
      <c r="QJK6" s="210"/>
      <c r="QJL6" s="210"/>
      <c r="QJM6" s="210"/>
      <c r="QJN6" s="210"/>
      <c r="QJO6" s="210"/>
      <c r="QJP6" s="210"/>
      <c r="QJQ6" s="210"/>
      <c r="QJR6" s="210"/>
      <c r="QJS6" s="210"/>
      <c r="QJT6" s="210"/>
      <c r="QJU6" s="210"/>
      <c r="QJV6" s="210"/>
      <c r="QJW6" s="210"/>
      <c r="QJX6" s="210"/>
      <c r="QJY6" s="210"/>
      <c r="QJZ6" s="210"/>
      <c r="QKA6" s="210"/>
      <c r="QKB6" s="210"/>
      <c r="QKC6" s="210"/>
      <c r="QKD6" s="210"/>
      <c r="QKE6" s="210"/>
      <c r="QKF6" s="210"/>
      <c r="QKG6" s="210"/>
      <c r="QKH6" s="210"/>
      <c r="QKI6" s="210"/>
      <c r="QKJ6" s="210"/>
      <c r="QKK6" s="210"/>
      <c r="QKL6" s="210"/>
      <c r="QKM6" s="210"/>
      <c r="QKN6" s="210"/>
      <c r="QKO6" s="210"/>
      <c r="QKP6" s="210"/>
      <c r="QKQ6" s="210"/>
      <c r="QKR6" s="210"/>
      <c r="QKS6" s="210"/>
      <c r="QKT6" s="210"/>
      <c r="QKU6" s="210"/>
      <c r="QKV6" s="210"/>
      <c r="QKW6" s="210"/>
      <c r="QKX6" s="210"/>
      <c r="QKY6" s="210"/>
      <c r="QKZ6" s="210"/>
      <c r="QLA6" s="210"/>
      <c r="QLB6" s="210"/>
      <c r="QLC6" s="210"/>
      <c r="QLD6" s="210"/>
      <c r="QLE6" s="210"/>
      <c r="QLF6" s="210"/>
      <c r="QLG6" s="210"/>
      <c r="QLH6" s="210"/>
      <c r="QLI6" s="210"/>
      <c r="QLJ6" s="210"/>
      <c r="QLK6" s="210"/>
      <c r="QLL6" s="210"/>
      <c r="QLM6" s="210"/>
      <c r="QLN6" s="210"/>
      <c r="QLO6" s="210"/>
      <c r="QLP6" s="210"/>
      <c r="QLQ6" s="210"/>
      <c r="QLR6" s="210"/>
      <c r="QLS6" s="210"/>
      <c r="QLT6" s="210"/>
      <c r="QLU6" s="210"/>
      <c r="QLV6" s="210"/>
      <c r="QLW6" s="210"/>
      <c r="QLX6" s="210"/>
      <c r="QLY6" s="210"/>
      <c r="QLZ6" s="210"/>
      <c r="QMA6" s="210"/>
      <c r="QMB6" s="210"/>
      <c r="QMC6" s="210"/>
      <c r="QMD6" s="210"/>
      <c r="QME6" s="210"/>
      <c r="QMF6" s="210"/>
      <c r="QMG6" s="210"/>
      <c r="QMH6" s="210"/>
      <c r="QMI6" s="210"/>
      <c r="QMJ6" s="210"/>
      <c r="QMK6" s="210"/>
      <c r="QML6" s="210"/>
      <c r="QMM6" s="210"/>
      <c r="QMN6" s="210"/>
      <c r="QMO6" s="210"/>
      <c r="QMP6" s="210"/>
      <c r="QMQ6" s="210"/>
      <c r="QMR6" s="210"/>
      <c r="QMS6" s="210"/>
      <c r="QMT6" s="210"/>
      <c r="QMU6" s="210"/>
      <c r="QMV6" s="210"/>
      <c r="QMW6" s="210"/>
      <c r="QMX6" s="210"/>
      <c r="QMY6" s="210"/>
      <c r="QMZ6" s="210"/>
      <c r="QNA6" s="210"/>
      <c r="QNB6" s="210"/>
      <c r="QNC6" s="210"/>
      <c r="QND6" s="210"/>
      <c r="QNE6" s="210"/>
      <c r="QNF6" s="210"/>
      <c r="QNG6" s="210"/>
      <c r="QNH6" s="210"/>
      <c r="QNI6" s="210"/>
      <c r="QNJ6" s="210"/>
      <c r="QNK6" s="210"/>
      <c r="QNL6" s="210"/>
      <c r="QNM6" s="210"/>
      <c r="QNN6" s="210"/>
      <c r="QNO6" s="210"/>
      <c r="QNP6" s="210"/>
      <c r="QNQ6" s="210"/>
      <c r="QNR6" s="210"/>
      <c r="QNS6" s="210"/>
      <c r="QNT6" s="210"/>
      <c r="QNU6" s="210"/>
      <c r="QNV6" s="210"/>
      <c r="QNW6" s="210"/>
      <c r="QNX6" s="210"/>
      <c r="QNY6" s="210"/>
      <c r="QNZ6" s="210"/>
      <c r="QOA6" s="210"/>
      <c r="QOB6" s="210"/>
      <c r="QOC6" s="210"/>
      <c r="QOD6" s="210"/>
      <c r="QOE6" s="210"/>
      <c r="QOF6" s="210"/>
      <c r="QOG6" s="210"/>
      <c r="QOH6" s="210"/>
      <c r="QOI6" s="210"/>
      <c r="QOJ6" s="210"/>
      <c r="QOK6" s="210"/>
      <c r="QOL6" s="210"/>
      <c r="QOM6" s="210"/>
      <c r="QON6" s="210"/>
      <c r="QOO6" s="210"/>
      <c r="QOP6" s="210"/>
      <c r="QOQ6" s="210"/>
      <c r="QOR6" s="210"/>
      <c r="QOS6" s="210"/>
      <c r="QOT6" s="210"/>
      <c r="QOU6" s="210"/>
      <c r="QOV6" s="210"/>
      <c r="QOW6" s="210"/>
      <c r="QOX6" s="210"/>
      <c r="QOY6" s="210"/>
      <c r="QOZ6" s="210"/>
      <c r="QPA6" s="210"/>
      <c r="QPB6" s="210"/>
      <c r="QPC6" s="210"/>
      <c r="QPD6" s="210"/>
      <c r="QPE6" s="210"/>
      <c r="QPF6" s="210"/>
      <c r="QPG6" s="210"/>
      <c r="QPH6" s="210"/>
      <c r="QPI6" s="210"/>
      <c r="QPJ6" s="210"/>
      <c r="QPK6" s="210"/>
      <c r="QPL6" s="210"/>
      <c r="QPM6" s="210"/>
      <c r="QPN6" s="210"/>
      <c r="QPO6" s="210"/>
      <c r="QPP6" s="210"/>
      <c r="QPQ6" s="210"/>
      <c r="QPR6" s="210"/>
      <c r="QPS6" s="210"/>
      <c r="QPT6" s="210"/>
      <c r="QPU6" s="210"/>
      <c r="QPV6" s="210"/>
      <c r="QPW6" s="210"/>
      <c r="QPX6" s="210"/>
      <c r="QPY6" s="210"/>
      <c r="QPZ6" s="210"/>
      <c r="QQA6" s="210"/>
      <c r="QQB6" s="210"/>
      <c r="QQC6" s="210"/>
      <c r="QQD6" s="210"/>
      <c r="QQE6" s="210"/>
      <c r="QQF6" s="210"/>
      <c r="QQG6" s="210"/>
      <c r="QQH6" s="210"/>
      <c r="QQI6" s="210"/>
      <c r="QQJ6" s="210"/>
      <c r="QQK6" s="210"/>
      <c r="QQL6" s="210"/>
      <c r="QQM6" s="210"/>
      <c r="QQN6" s="210"/>
      <c r="QQO6" s="210"/>
      <c r="QQP6" s="210"/>
      <c r="QQQ6" s="210"/>
      <c r="QQR6" s="210"/>
      <c r="QQS6" s="210"/>
      <c r="QQT6" s="210"/>
      <c r="QQU6" s="210"/>
      <c r="QQV6" s="210"/>
      <c r="QQW6" s="210"/>
      <c r="QQX6" s="210"/>
      <c r="QQY6" s="210"/>
      <c r="QQZ6" s="210"/>
      <c r="QRA6" s="210"/>
      <c r="QRB6" s="210"/>
      <c r="QRC6" s="210"/>
      <c r="QRD6" s="210"/>
      <c r="QRE6" s="210"/>
      <c r="QRF6" s="210"/>
      <c r="QRG6" s="210"/>
      <c r="QRH6" s="210"/>
      <c r="QRI6" s="210"/>
      <c r="QRJ6" s="210"/>
      <c r="QRK6" s="210"/>
      <c r="QRL6" s="210"/>
      <c r="QRM6" s="210"/>
      <c r="QRN6" s="210"/>
      <c r="QRO6" s="210"/>
      <c r="QRP6" s="210"/>
      <c r="QRQ6" s="210"/>
      <c r="QRR6" s="210"/>
      <c r="QRS6" s="210"/>
      <c r="QRT6" s="210"/>
      <c r="QRU6" s="210"/>
      <c r="QRV6" s="210"/>
      <c r="QRW6" s="210"/>
      <c r="QRX6" s="210"/>
      <c r="QRY6" s="210"/>
      <c r="QRZ6" s="210"/>
      <c r="QSA6" s="210"/>
      <c r="QSB6" s="210"/>
      <c r="QSC6" s="210"/>
      <c r="QSD6" s="210"/>
      <c r="QSE6" s="210"/>
      <c r="QSF6" s="210"/>
      <c r="QSG6" s="210"/>
      <c r="QSH6" s="210"/>
      <c r="QSI6" s="210"/>
      <c r="QSJ6" s="210"/>
      <c r="QSK6" s="210"/>
      <c r="QSL6" s="210"/>
      <c r="QSM6" s="210"/>
      <c r="QSN6" s="210"/>
      <c r="QSO6" s="210"/>
      <c r="QSP6" s="210"/>
      <c r="QSQ6" s="210"/>
      <c r="QSR6" s="210"/>
      <c r="QSS6" s="210"/>
      <c r="QST6" s="210"/>
      <c r="QSU6" s="210"/>
      <c r="QSV6" s="210"/>
      <c r="QSW6" s="210"/>
      <c r="QSX6" s="210"/>
      <c r="QSY6" s="210"/>
      <c r="QSZ6" s="210"/>
      <c r="QTA6" s="210"/>
      <c r="QTB6" s="210"/>
      <c r="QTC6" s="210"/>
      <c r="QTD6" s="210"/>
      <c r="QTE6" s="210"/>
      <c r="QTF6" s="210"/>
      <c r="QTG6" s="210"/>
      <c r="QTH6" s="210"/>
      <c r="QTI6" s="210"/>
      <c r="QTJ6" s="210"/>
      <c r="QTK6" s="210"/>
      <c r="QTL6" s="210"/>
      <c r="QTM6" s="210"/>
      <c r="QTN6" s="210"/>
      <c r="QTO6" s="210"/>
      <c r="QTP6" s="210"/>
      <c r="QTQ6" s="210"/>
      <c r="QTR6" s="210"/>
      <c r="QTS6" s="210"/>
      <c r="QTT6" s="210"/>
      <c r="QTU6" s="210"/>
      <c r="QTV6" s="210"/>
      <c r="QTW6" s="210"/>
      <c r="QTX6" s="210"/>
      <c r="QTY6" s="210"/>
      <c r="QTZ6" s="210"/>
      <c r="QUA6" s="210"/>
      <c r="QUB6" s="210"/>
      <c r="QUC6" s="210"/>
      <c r="QUD6" s="210"/>
      <c r="QUE6" s="210"/>
      <c r="QUF6" s="210"/>
      <c r="QUG6" s="210"/>
      <c r="QUH6" s="210"/>
      <c r="QUI6" s="210"/>
      <c r="QUJ6" s="210"/>
      <c r="QUK6" s="210"/>
      <c r="QUL6" s="210"/>
      <c r="QUM6" s="210"/>
      <c r="QUN6" s="210"/>
      <c r="QUO6" s="210"/>
      <c r="QUP6" s="210"/>
      <c r="QUQ6" s="210"/>
      <c r="QUR6" s="210"/>
      <c r="QUS6" s="210"/>
      <c r="QUT6" s="210"/>
      <c r="QUU6" s="210"/>
      <c r="QUV6" s="210"/>
      <c r="QUW6" s="210"/>
      <c r="QUX6" s="210"/>
      <c r="QUY6" s="210"/>
      <c r="QUZ6" s="210"/>
      <c r="QVA6" s="210"/>
      <c r="QVB6" s="210"/>
      <c r="QVC6" s="210"/>
      <c r="QVD6" s="210"/>
      <c r="QVE6" s="210"/>
      <c r="QVF6" s="210"/>
      <c r="QVG6" s="210"/>
      <c r="QVH6" s="210"/>
      <c r="QVI6" s="210"/>
      <c r="QVJ6" s="210"/>
      <c r="QVK6" s="210"/>
      <c r="QVL6" s="210"/>
      <c r="QVM6" s="210"/>
      <c r="QVN6" s="210"/>
      <c r="QVO6" s="210"/>
      <c r="QVP6" s="210"/>
      <c r="QVQ6" s="210"/>
      <c r="QVR6" s="210"/>
      <c r="QVS6" s="210"/>
      <c r="QVT6" s="210"/>
      <c r="QVU6" s="210"/>
      <c r="QVV6" s="210"/>
      <c r="QVW6" s="210"/>
      <c r="QVX6" s="210"/>
      <c r="QVY6" s="210"/>
      <c r="QVZ6" s="210"/>
      <c r="QWA6" s="210"/>
      <c r="QWB6" s="210"/>
      <c r="QWC6" s="210"/>
      <c r="QWD6" s="210"/>
      <c r="QWE6" s="210"/>
      <c r="QWF6" s="210"/>
      <c r="QWG6" s="210"/>
      <c r="QWH6" s="210"/>
      <c r="QWI6" s="210"/>
      <c r="QWJ6" s="210"/>
      <c r="QWK6" s="210"/>
      <c r="QWL6" s="210"/>
      <c r="QWM6" s="210"/>
      <c r="QWN6" s="210"/>
      <c r="QWO6" s="210"/>
      <c r="QWP6" s="210"/>
      <c r="QWQ6" s="210"/>
      <c r="QWR6" s="210"/>
      <c r="QWS6" s="210"/>
      <c r="QWT6" s="210"/>
      <c r="QWU6" s="210"/>
      <c r="QWV6" s="210"/>
      <c r="QWW6" s="210"/>
      <c r="QWX6" s="210"/>
      <c r="QWY6" s="210"/>
      <c r="QWZ6" s="210"/>
      <c r="QXA6" s="210"/>
      <c r="QXB6" s="210"/>
      <c r="QXC6" s="210"/>
      <c r="QXD6" s="210"/>
      <c r="QXE6" s="210"/>
      <c r="QXF6" s="210"/>
      <c r="QXG6" s="210"/>
      <c r="QXH6" s="210"/>
      <c r="QXI6" s="210"/>
      <c r="QXJ6" s="210"/>
      <c r="QXK6" s="210"/>
      <c r="QXL6" s="210"/>
      <c r="QXM6" s="210"/>
      <c r="QXN6" s="210"/>
      <c r="QXO6" s="210"/>
      <c r="QXP6" s="210"/>
      <c r="QXQ6" s="210"/>
      <c r="QXR6" s="210"/>
      <c r="QXS6" s="210"/>
      <c r="QXT6" s="210"/>
      <c r="QXU6" s="210"/>
      <c r="QXV6" s="210"/>
      <c r="QXW6" s="210"/>
      <c r="QXX6" s="210"/>
      <c r="QXY6" s="210"/>
      <c r="QXZ6" s="210"/>
      <c r="QYA6" s="210"/>
      <c r="QYB6" s="210"/>
      <c r="QYC6" s="210"/>
      <c r="QYD6" s="210"/>
      <c r="QYE6" s="210"/>
      <c r="QYF6" s="210"/>
      <c r="QYG6" s="210"/>
      <c r="QYH6" s="210"/>
      <c r="QYI6" s="210"/>
      <c r="QYJ6" s="210"/>
      <c r="QYK6" s="210"/>
      <c r="QYL6" s="210"/>
      <c r="QYM6" s="210"/>
      <c r="QYN6" s="210"/>
      <c r="QYO6" s="210"/>
      <c r="QYP6" s="210"/>
      <c r="QYQ6" s="210"/>
      <c r="QYR6" s="210"/>
      <c r="QYS6" s="210"/>
      <c r="QYT6" s="210"/>
      <c r="QYU6" s="210"/>
      <c r="QYV6" s="210"/>
      <c r="QYW6" s="210"/>
      <c r="QYX6" s="210"/>
      <c r="QYY6" s="210"/>
      <c r="QYZ6" s="210"/>
      <c r="QZA6" s="210"/>
      <c r="QZB6" s="210"/>
      <c r="QZC6" s="210"/>
      <c r="QZD6" s="210"/>
      <c r="QZE6" s="210"/>
      <c r="QZF6" s="210"/>
      <c r="QZG6" s="210"/>
      <c r="QZH6" s="210"/>
      <c r="QZI6" s="210"/>
      <c r="QZJ6" s="210"/>
      <c r="QZK6" s="210"/>
      <c r="QZL6" s="210"/>
      <c r="QZM6" s="210"/>
      <c r="QZN6" s="210"/>
      <c r="QZO6" s="210"/>
      <c r="QZP6" s="210"/>
      <c r="QZQ6" s="210"/>
      <c r="QZR6" s="210"/>
      <c r="QZS6" s="210"/>
      <c r="QZT6" s="210"/>
      <c r="QZU6" s="210"/>
      <c r="QZV6" s="210"/>
      <c r="QZW6" s="210"/>
      <c r="QZX6" s="210"/>
      <c r="QZY6" s="210"/>
      <c r="QZZ6" s="210"/>
      <c r="RAA6" s="210"/>
      <c r="RAB6" s="210"/>
      <c r="RAC6" s="210"/>
      <c r="RAD6" s="210"/>
      <c r="RAE6" s="210"/>
      <c r="RAF6" s="210"/>
      <c r="RAG6" s="210"/>
      <c r="RAH6" s="210"/>
      <c r="RAI6" s="210"/>
      <c r="RAJ6" s="210"/>
      <c r="RAK6" s="210"/>
      <c r="RAL6" s="210"/>
      <c r="RAM6" s="210"/>
      <c r="RAN6" s="210"/>
      <c r="RAO6" s="210"/>
      <c r="RAP6" s="210"/>
      <c r="RAQ6" s="210"/>
      <c r="RAR6" s="210"/>
      <c r="RAS6" s="210"/>
      <c r="RAT6" s="210"/>
      <c r="RAU6" s="210"/>
      <c r="RAV6" s="210"/>
      <c r="RAW6" s="210"/>
      <c r="RAX6" s="210"/>
      <c r="RAY6" s="210"/>
      <c r="RAZ6" s="210"/>
      <c r="RBA6" s="210"/>
      <c r="RBB6" s="210"/>
      <c r="RBC6" s="210"/>
      <c r="RBD6" s="210"/>
      <c r="RBE6" s="210"/>
      <c r="RBF6" s="210"/>
      <c r="RBG6" s="210"/>
      <c r="RBH6" s="210"/>
      <c r="RBI6" s="210"/>
      <c r="RBJ6" s="210"/>
      <c r="RBK6" s="210"/>
      <c r="RBL6" s="210"/>
      <c r="RBM6" s="210"/>
      <c r="RBN6" s="210"/>
      <c r="RBO6" s="210"/>
      <c r="RBP6" s="210"/>
      <c r="RBQ6" s="210"/>
      <c r="RBR6" s="210"/>
      <c r="RBS6" s="210"/>
      <c r="RBT6" s="210"/>
      <c r="RBU6" s="210"/>
      <c r="RBV6" s="210"/>
      <c r="RBW6" s="210"/>
      <c r="RBX6" s="210"/>
      <c r="RBY6" s="210"/>
      <c r="RBZ6" s="210"/>
      <c r="RCA6" s="210"/>
      <c r="RCB6" s="210"/>
      <c r="RCC6" s="210"/>
      <c r="RCD6" s="210"/>
      <c r="RCE6" s="210"/>
      <c r="RCF6" s="210"/>
      <c r="RCG6" s="210"/>
      <c r="RCH6" s="210"/>
      <c r="RCI6" s="210"/>
      <c r="RCJ6" s="210"/>
      <c r="RCK6" s="210"/>
      <c r="RCL6" s="210"/>
      <c r="RCM6" s="210"/>
      <c r="RCN6" s="210"/>
      <c r="RCO6" s="210"/>
      <c r="RCP6" s="210"/>
      <c r="RCQ6" s="210"/>
      <c r="RCR6" s="210"/>
      <c r="RCS6" s="210"/>
      <c r="RCT6" s="210"/>
      <c r="RCU6" s="210"/>
      <c r="RCV6" s="210"/>
      <c r="RCW6" s="210"/>
      <c r="RCX6" s="210"/>
      <c r="RCY6" s="210"/>
      <c r="RCZ6" s="210"/>
      <c r="RDA6" s="210"/>
      <c r="RDB6" s="210"/>
      <c r="RDC6" s="210"/>
      <c r="RDD6" s="210"/>
      <c r="RDE6" s="210"/>
      <c r="RDF6" s="210"/>
      <c r="RDG6" s="210"/>
      <c r="RDH6" s="210"/>
      <c r="RDI6" s="210"/>
      <c r="RDJ6" s="210"/>
      <c r="RDK6" s="210"/>
      <c r="RDL6" s="210"/>
      <c r="RDM6" s="210"/>
      <c r="RDN6" s="210"/>
      <c r="RDO6" s="210"/>
      <c r="RDP6" s="210"/>
      <c r="RDQ6" s="210"/>
      <c r="RDR6" s="210"/>
      <c r="RDS6" s="210"/>
      <c r="RDT6" s="210"/>
      <c r="RDU6" s="210"/>
      <c r="RDV6" s="210"/>
      <c r="RDW6" s="210"/>
      <c r="RDX6" s="210"/>
      <c r="RDY6" s="210"/>
      <c r="RDZ6" s="210"/>
      <c r="REA6" s="210"/>
      <c r="REB6" s="210"/>
      <c r="REC6" s="210"/>
      <c r="RED6" s="210"/>
      <c r="REE6" s="210"/>
      <c r="REF6" s="210"/>
      <c r="REG6" s="210"/>
      <c r="REH6" s="210"/>
      <c r="REI6" s="210"/>
      <c r="REJ6" s="210"/>
      <c r="REK6" s="210"/>
      <c r="REL6" s="210"/>
      <c r="REM6" s="210"/>
      <c r="REN6" s="210"/>
      <c r="REO6" s="210"/>
      <c r="REP6" s="210"/>
      <c r="REQ6" s="210"/>
      <c r="RER6" s="210"/>
      <c r="RES6" s="210"/>
      <c r="RET6" s="210"/>
      <c r="REU6" s="210"/>
      <c r="REV6" s="210"/>
      <c r="REW6" s="210"/>
      <c r="REX6" s="210"/>
      <c r="REY6" s="210"/>
      <c r="REZ6" s="210"/>
      <c r="RFA6" s="210"/>
      <c r="RFB6" s="210"/>
      <c r="RFC6" s="210"/>
      <c r="RFD6" s="210"/>
      <c r="RFE6" s="210"/>
      <c r="RFF6" s="210"/>
      <c r="RFG6" s="210"/>
      <c r="RFH6" s="210"/>
      <c r="RFI6" s="210"/>
      <c r="RFJ6" s="210"/>
      <c r="RFK6" s="210"/>
      <c r="RFL6" s="210"/>
      <c r="RFM6" s="210"/>
      <c r="RFN6" s="210"/>
      <c r="RFO6" s="210"/>
      <c r="RFP6" s="210"/>
      <c r="RFQ6" s="210"/>
      <c r="RFR6" s="210"/>
      <c r="RFS6" s="210"/>
      <c r="RFT6" s="210"/>
      <c r="RFU6" s="210"/>
      <c r="RFV6" s="210"/>
      <c r="RFW6" s="210"/>
      <c r="RFX6" s="210"/>
      <c r="RFY6" s="210"/>
      <c r="RFZ6" s="210"/>
      <c r="RGA6" s="210"/>
      <c r="RGB6" s="210"/>
      <c r="RGC6" s="210"/>
      <c r="RGD6" s="210"/>
      <c r="RGE6" s="210"/>
      <c r="RGF6" s="210"/>
      <c r="RGG6" s="210"/>
      <c r="RGH6" s="210"/>
      <c r="RGI6" s="210"/>
      <c r="RGJ6" s="210"/>
      <c r="RGK6" s="210"/>
      <c r="RGL6" s="210"/>
      <c r="RGM6" s="210"/>
      <c r="RGN6" s="210"/>
      <c r="RGO6" s="210"/>
      <c r="RGP6" s="210"/>
      <c r="RGQ6" s="210"/>
      <c r="RGR6" s="210"/>
      <c r="RGS6" s="210"/>
      <c r="RGT6" s="210"/>
      <c r="RGU6" s="210"/>
      <c r="RGV6" s="210"/>
      <c r="RGW6" s="210"/>
      <c r="RGX6" s="210"/>
      <c r="RGY6" s="210"/>
      <c r="RGZ6" s="210"/>
      <c r="RHA6" s="210"/>
      <c r="RHB6" s="210"/>
      <c r="RHC6" s="210"/>
      <c r="RHD6" s="210"/>
      <c r="RHE6" s="210"/>
      <c r="RHF6" s="210"/>
      <c r="RHG6" s="210"/>
      <c r="RHH6" s="210"/>
      <c r="RHI6" s="210"/>
      <c r="RHJ6" s="210"/>
      <c r="RHK6" s="210"/>
      <c r="RHL6" s="210"/>
      <c r="RHM6" s="210"/>
      <c r="RHN6" s="210"/>
      <c r="RHO6" s="210"/>
      <c r="RHP6" s="210"/>
      <c r="RHQ6" s="210"/>
      <c r="RHR6" s="210"/>
      <c r="RHS6" s="210"/>
      <c r="RHT6" s="210"/>
      <c r="RHU6" s="210"/>
      <c r="RHV6" s="210"/>
      <c r="RHW6" s="210"/>
      <c r="RHX6" s="210"/>
      <c r="RHY6" s="210"/>
      <c r="RHZ6" s="210"/>
      <c r="RIA6" s="210"/>
      <c r="RIB6" s="210"/>
      <c r="RIC6" s="210"/>
      <c r="RID6" s="210"/>
      <c r="RIE6" s="210"/>
      <c r="RIF6" s="210"/>
      <c r="RIG6" s="210"/>
      <c r="RIH6" s="210"/>
      <c r="RII6" s="210"/>
      <c r="RIJ6" s="210"/>
      <c r="RIK6" s="210"/>
      <c r="RIL6" s="210"/>
      <c r="RIM6" s="210"/>
      <c r="RIN6" s="210"/>
      <c r="RIO6" s="210"/>
      <c r="RIP6" s="210"/>
      <c r="RIQ6" s="210"/>
      <c r="RIR6" s="210"/>
      <c r="RIS6" s="210"/>
      <c r="RIT6" s="210"/>
      <c r="RIU6" s="210"/>
      <c r="RIV6" s="210"/>
      <c r="RIW6" s="210"/>
      <c r="RIX6" s="210"/>
      <c r="RIY6" s="210"/>
      <c r="RIZ6" s="210"/>
      <c r="RJA6" s="210"/>
      <c r="RJB6" s="210"/>
      <c r="RJC6" s="210"/>
      <c r="RJD6" s="210"/>
      <c r="RJE6" s="210"/>
      <c r="RJF6" s="210"/>
      <c r="RJG6" s="210"/>
      <c r="RJH6" s="210"/>
      <c r="RJI6" s="210"/>
      <c r="RJJ6" s="210"/>
      <c r="RJK6" s="210"/>
      <c r="RJL6" s="210"/>
      <c r="RJM6" s="210"/>
      <c r="RJN6" s="210"/>
      <c r="RJO6" s="210"/>
      <c r="RJP6" s="210"/>
      <c r="RJQ6" s="210"/>
      <c r="RJR6" s="210"/>
      <c r="RJS6" s="210"/>
      <c r="RJT6" s="210"/>
      <c r="RJU6" s="210"/>
      <c r="RJV6" s="210"/>
      <c r="RJW6" s="210"/>
      <c r="RJX6" s="210"/>
      <c r="RJY6" s="210"/>
      <c r="RJZ6" s="210"/>
      <c r="RKA6" s="210"/>
      <c r="RKB6" s="210"/>
      <c r="RKC6" s="210"/>
      <c r="RKD6" s="210"/>
      <c r="RKE6" s="210"/>
      <c r="RKF6" s="210"/>
      <c r="RKG6" s="210"/>
      <c r="RKH6" s="210"/>
      <c r="RKI6" s="210"/>
      <c r="RKJ6" s="210"/>
      <c r="RKK6" s="210"/>
      <c r="RKL6" s="210"/>
      <c r="RKM6" s="210"/>
      <c r="RKN6" s="210"/>
      <c r="RKO6" s="210"/>
      <c r="RKP6" s="210"/>
      <c r="RKQ6" s="210"/>
      <c r="RKR6" s="210"/>
      <c r="RKS6" s="210"/>
      <c r="RKT6" s="210"/>
      <c r="RKU6" s="210"/>
      <c r="RKV6" s="210"/>
      <c r="RKW6" s="210"/>
      <c r="RKX6" s="210"/>
      <c r="RKY6" s="210"/>
      <c r="RKZ6" s="210"/>
      <c r="RLA6" s="210"/>
      <c r="RLB6" s="210"/>
      <c r="RLC6" s="210"/>
      <c r="RLD6" s="210"/>
      <c r="RLE6" s="210"/>
      <c r="RLF6" s="210"/>
      <c r="RLG6" s="210"/>
      <c r="RLH6" s="210"/>
      <c r="RLI6" s="210"/>
      <c r="RLJ6" s="210"/>
      <c r="RLK6" s="210"/>
      <c r="RLL6" s="210"/>
      <c r="RLM6" s="210"/>
      <c r="RLN6" s="210"/>
      <c r="RLO6" s="210"/>
      <c r="RLP6" s="210"/>
      <c r="RLQ6" s="210"/>
      <c r="RLR6" s="210"/>
      <c r="RLS6" s="210"/>
      <c r="RLT6" s="210"/>
      <c r="RLU6" s="210"/>
      <c r="RLV6" s="210"/>
      <c r="RLW6" s="210"/>
      <c r="RLX6" s="210"/>
      <c r="RLY6" s="210"/>
      <c r="RLZ6" s="210"/>
      <c r="RMA6" s="210"/>
      <c r="RMB6" s="210"/>
      <c r="RMC6" s="210"/>
      <c r="RMD6" s="210"/>
      <c r="RME6" s="210"/>
      <c r="RMF6" s="210"/>
      <c r="RMG6" s="210"/>
      <c r="RMH6" s="210"/>
      <c r="RMI6" s="210"/>
      <c r="RMJ6" s="210"/>
      <c r="RMK6" s="210"/>
      <c r="RML6" s="210"/>
      <c r="RMM6" s="210"/>
      <c r="RMN6" s="210"/>
      <c r="RMO6" s="210"/>
      <c r="RMP6" s="210"/>
      <c r="RMQ6" s="210"/>
      <c r="RMR6" s="210"/>
      <c r="RMS6" s="210"/>
      <c r="RMT6" s="210"/>
      <c r="RMU6" s="210"/>
      <c r="RMV6" s="210"/>
      <c r="RMW6" s="210"/>
      <c r="RMX6" s="210"/>
      <c r="RMY6" s="210"/>
      <c r="RMZ6" s="210"/>
      <c r="RNA6" s="210"/>
      <c r="RNB6" s="210"/>
      <c r="RNC6" s="210"/>
      <c r="RND6" s="210"/>
      <c r="RNE6" s="210"/>
      <c r="RNF6" s="210"/>
      <c r="RNG6" s="210"/>
      <c r="RNH6" s="210"/>
      <c r="RNI6" s="210"/>
      <c r="RNJ6" s="210"/>
      <c r="RNK6" s="210"/>
      <c r="RNL6" s="210"/>
      <c r="RNM6" s="210"/>
      <c r="RNN6" s="210"/>
      <c r="RNO6" s="210"/>
      <c r="RNP6" s="210"/>
      <c r="RNQ6" s="210"/>
      <c r="RNR6" s="210"/>
      <c r="RNS6" s="210"/>
      <c r="RNT6" s="210"/>
      <c r="RNU6" s="210"/>
      <c r="RNV6" s="210"/>
      <c r="RNW6" s="210"/>
      <c r="RNX6" s="210"/>
      <c r="RNY6" s="210"/>
      <c r="RNZ6" s="210"/>
      <c r="ROA6" s="210"/>
      <c r="ROB6" s="210"/>
      <c r="ROC6" s="210"/>
      <c r="ROD6" s="210"/>
      <c r="ROE6" s="210"/>
      <c r="ROF6" s="210"/>
      <c r="ROG6" s="210"/>
      <c r="ROH6" s="210"/>
      <c r="ROI6" s="210"/>
      <c r="ROJ6" s="210"/>
      <c r="ROK6" s="210"/>
      <c r="ROL6" s="210"/>
      <c r="ROM6" s="210"/>
      <c r="RON6" s="210"/>
      <c r="ROO6" s="210"/>
      <c r="ROP6" s="210"/>
      <c r="ROQ6" s="210"/>
      <c r="ROR6" s="210"/>
      <c r="ROS6" s="210"/>
      <c r="ROT6" s="210"/>
      <c r="ROU6" s="210"/>
      <c r="ROV6" s="210"/>
      <c r="ROW6" s="210"/>
      <c r="ROX6" s="210"/>
      <c r="ROY6" s="210"/>
      <c r="ROZ6" s="210"/>
      <c r="RPA6" s="210"/>
      <c r="RPB6" s="210"/>
      <c r="RPC6" s="210"/>
      <c r="RPD6" s="210"/>
      <c r="RPE6" s="210"/>
      <c r="RPF6" s="210"/>
      <c r="RPG6" s="210"/>
      <c r="RPH6" s="210"/>
      <c r="RPI6" s="210"/>
      <c r="RPJ6" s="210"/>
      <c r="RPK6" s="210"/>
      <c r="RPL6" s="210"/>
      <c r="RPM6" s="210"/>
      <c r="RPN6" s="210"/>
      <c r="RPO6" s="210"/>
      <c r="RPP6" s="210"/>
      <c r="RPQ6" s="210"/>
      <c r="RPR6" s="210"/>
      <c r="RPS6" s="210"/>
      <c r="RPT6" s="210"/>
      <c r="RPU6" s="210"/>
      <c r="RPV6" s="210"/>
      <c r="RPW6" s="210"/>
      <c r="RPX6" s="210"/>
      <c r="RPY6" s="210"/>
      <c r="RPZ6" s="210"/>
      <c r="RQA6" s="210"/>
      <c r="RQB6" s="210"/>
      <c r="RQC6" s="210"/>
      <c r="RQD6" s="210"/>
      <c r="RQE6" s="210"/>
      <c r="RQF6" s="210"/>
      <c r="RQG6" s="210"/>
      <c r="RQH6" s="210"/>
      <c r="RQI6" s="210"/>
      <c r="RQJ6" s="210"/>
      <c r="RQK6" s="210"/>
      <c r="RQL6" s="210"/>
      <c r="RQM6" s="210"/>
      <c r="RQN6" s="210"/>
      <c r="RQO6" s="210"/>
      <c r="RQP6" s="210"/>
      <c r="RQQ6" s="210"/>
      <c r="RQR6" s="210"/>
      <c r="RQS6" s="210"/>
      <c r="RQT6" s="210"/>
      <c r="RQU6" s="210"/>
      <c r="RQV6" s="210"/>
      <c r="RQW6" s="210"/>
      <c r="RQX6" s="210"/>
      <c r="RQY6" s="210"/>
      <c r="RQZ6" s="210"/>
      <c r="RRA6" s="210"/>
      <c r="RRB6" s="210"/>
      <c r="RRC6" s="210"/>
      <c r="RRD6" s="210"/>
      <c r="RRE6" s="210"/>
      <c r="RRF6" s="210"/>
      <c r="RRG6" s="210"/>
      <c r="RRH6" s="210"/>
      <c r="RRI6" s="210"/>
      <c r="RRJ6" s="210"/>
      <c r="RRK6" s="210"/>
      <c r="RRL6" s="210"/>
      <c r="RRM6" s="210"/>
      <c r="RRN6" s="210"/>
      <c r="RRO6" s="210"/>
      <c r="RRP6" s="210"/>
      <c r="RRQ6" s="210"/>
      <c r="RRR6" s="210"/>
      <c r="RRS6" s="210"/>
      <c r="RRT6" s="210"/>
      <c r="RRU6" s="210"/>
      <c r="RRV6" s="210"/>
      <c r="RRW6" s="210"/>
      <c r="RRX6" s="210"/>
      <c r="RRY6" s="210"/>
      <c r="RRZ6" s="210"/>
      <c r="RSA6" s="210"/>
      <c r="RSB6" s="210"/>
      <c r="RSC6" s="210"/>
      <c r="RSD6" s="210"/>
      <c r="RSE6" s="210"/>
      <c r="RSF6" s="210"/>
      <c r="RSG6" s="210"/>
      <c r="RSH6" s="210"/>
      <c r="RSI6" s="210"/>
      <c r="RSJ6" s="210"/>
      <c r="RSK6" s="210"/>
      <c r="RSL6" s="210"/>
      <c r="RSM6" s="210"/>
      <c r="RSN6" s="210"/>
      <c r="RSO6" s="210"/>
      <c r="RSP6" s="210"/>
      <c r="RSQ6" s="210"/>
      <c r="RSR6" s="210"/>
      <c r="RSS6" s="210"/>
      <c r="RST6" s="210"/>
      <c r="RSU6" s="210"/>
      <c r="RSV6" s="210"/>
      <c r="RSW6" s="210"/>
      <c r="RSX6" s="210"/>
      <c r="RSY6" s="210"/>
      <c r="RSZ6" s="210"/>
      <c r="RTA6" s="210"/>
      <c r="RTB6" s="210"/>
      <c r="RTC6" s="210"/>
      <c r="RTD6" s="210"/>
      <c r="RTE6" s="210"/>
      <c r="RTF6" s="210"/>
      <c r="RTG6" s="210"/>
      <c r="RTH6" s="210"/>
      <c r="RTI6" s="210"/>
      <c r="RTJ6" s="210"/>
      <c r="RTK6" s="210"/>
      <c r="RTL6" s="210"/>
      <c r="RTM6" s="210"/>
      <c r="RTN6" s="210"/>
      <c r="RTO6" s="210"/>
      <c r="RTP6" s="210"/>
      <c r="RTQ6" s="210"/>
      <c r="RTR6" s="210"/>
      <c r="RTS6" s="210"/>
      <c r="RTT6" s="210"/>
      <c r="RTU6" s="210"/>
      <c r="RTV6" s="210"/>
      <c r="RTW6" s="210"/>
      <c r="RTX6" s="210"/>
      <c r="RTY6" s="210"/>
      <c r="RTZ6" s="210"/>
      <c r="RUA6" s="210"/>
      <c r="RUB6" s="210"/>
      <c r="RUC6" s="210"/>
      <c r="RUD6" s="210"/>
      <c r="RUE6" s="210"/>
      <c r="RUF6" s="210"/>
      <c r="RUG6" s="210"/>
      <c r="RUH6" s="210"/>
      <c r="RUI6" s="210"/>
      <c r="RUJ6" s="210"/>
      <c r="RUK6" s="210"/>
      <c r="RUL6" s="210"/>
      <c r="RUM6" s="210"/>
      <c r="RUN6" s="210"/>
      <c r="RUO6" s="210"/>
      <c r="RUP6" s="210"/>
      <c r="RUQ6" s="210"/>
      <c r="RUR6" s="210"/>
      <c r="RUS6" s="210"/>
      <c r="RUT6" s="210"/>
      <c r="RUU6" s="210"/>
      <c r="RUV6" s="210"/>
      <c r="RUW6" s="210"/>
      <c r="RUX6" s="210"/>
      <c r="RUY6" s="210"/>
      <c r="RUZ6" s="210"/>
      <c r="RVA6" s="210"/>
      <c r="RVB6" s="210"/>
      <c r="RVC6" s="210"/>
      <c r="RVD6" s="210"/>
      <c r="RVE6" s="210"/>
      <c r="RVF6" s="210"/>
      <c r="RVG6" s="210"/>
      <c r="RVH6" s="210"/>
      <c r="RVI6" s="210"/>
      <c r="RVJ6" s="210"/>
      <c r="RVK6" s="210"/>
      <c r="RVL6" s="210"/>
      <c r="RVM6" s="210"/>
      <c r="RVN6" s="210"/>
      <c r="RVO6" s="210"/>
      <c r="RVP6" s="210"/>
      <c r="RVQ6" s="210"/>
      <c r="RVR6" s="210"/>
      <c r="RVS6" s="210"/>
      <c r="RVT6" s="210"/>
      <c r="RVU6" s="210"/>
      <c r="RVV6" s="210"/>
      <c r="RVW6" s="210"/>
      <c r="RVX6" s="210"/>
      <c r="RVY6" s="210"/>
      <c r="RVZ6" s="210"/>
      <c r="RWA6" s="210"/>
      <c r="RWB6" s="210"/>
      <c r="RWC6" s="210"/>
      <c r="RWD6" s="210"/>
      <c r="RWE6" s="210"/>
      <c r="RWF6" s="210"/>
      <c r="RWG6" s="210"/>
      <c r="RWH6" s="210"/>
      <c r="RWI6" s="210"/>
      <c r="RWJ6" s="210"/>
      <c r="RWK6" s="210"/>
      <c r="RWL6" s="210"/>
      <c r="RWM6" s="210"/>
      <c r="RWN6" s="210"/>
      <c r="RWO6" s="210"/>
      <c r="RWP6" s="210"/>
      <c r="RWQ6" s="210"/>
      <c r="RWR6" s="210"/>
      <c r="RWS6" s="210"/>
      <c r="RWT6" s="210"/>
      <c r="RWU6" s="210"/>
      <c r="RWV6" s="210"/>
      <c r="RWW6" s="210"/>
      <c r="RWX6" s="210"/>
      <c r="RWY6" s="210"/>
      <c r="RWZ6" s="210"/>
      <c r="RXA6" s="210"/>
      <c r="RXB6" s="210"/>
      <c r="RXC6" s="210"/>
      <c r="RXD6" s="210"/>
      <c r="RXE6" s="210"/>
      <c r="RXF6" s="210"/>
      <c r="RXG6" s="210"/>
      <c r="RXH6" s="210"/>
      <c r="RXI6" s="210"/>
      <c r="RXJ6" s="210"/>
      <c r="RXK6" s="210"/>
      <c r="RXL6" s="210"/>
      <c r="RXM6" s="210"/>
      <c r="RXN6" s="210"/>
      <c r="RXO6" s="210"/>
      <c r="RXP6" s="210"/>
      <c r="RXQ6" s="210"/>
      <c r="RXR6" s="210"/>
      <c r="RXS6" s="210"/>
      <c r="RXT6" s="210"/>
      <c r="RXU6" s="210"/>
      <c r="RXV6" s="210"/>
      <c r="RXW6" s="210"/>
      <c r="RXX6" s="210"/>
      <c r="RXY6" s="210"/>
      <c r="RXZ6" s="210"/>
      <c r="RYA6" s="210"/>
      <c r="RYB6" s="210"/>
      <c r="RYC6" s="210"/>
      <c r="RYD6" s="210"/>
      <c r="RYE6" s="210"/>
      <c r="RYF6" s="210"/>
      <c r="RYG6" s="210"/>
      <c r="RYH6" s="210"/>
      <c r="RYI6" s="210"/>
      <c r="RYJ6" s="210"/>
      <c r="RYK6" s="210"/>
      <c r="RYL6" s="210"/>
      <c r="RYM6" s="210"/>
      <c r="RYN6" s="210"/>
      <c r="RYO6" s="210"/>
      <c r="RYP6" s="210"/>
      <c r="RYQ6" s="210"/>
      <c r="RYR6" s="210"/>
      <c r="RYS6" s="210"/>
      <c r="RYT6" s="210"/>
      <c r="RYU6" s="210"/>
      <c r="RYV6" s="210"/>
      <c r="RYW6" s="210"/>
      <c r="RYX6" s="210"/>
      <c r="RYY6" s="210"/>
      <c r="RYZ6" s="210"/>
      <c r="RZA6" s="210"/>
      <c r="RZB6" s="210"/>
      <c r="RZC6" s="210"/>
      <c r="RZD6" s="210"/>
      <c r="RZE6" s="210"/>
      <c r="RZF6" s="210"/>
      <c r="RZG6" s="210"/>
      <c r="RZH6" s="210"/>
      <c r="RZI6" s="210"/>
      <c r="RZJ6" s="210"/>
      <c r="RZK6" s="210"/>
      <c r="RZL6" s="210"/>
      <c r="RZM6" s="210"/>
      <c r="RZN6" s="210"/>
      <c r="RZO6" s="210"/>
      <c r="RZP6" s="210"/>
      <c r="RZQ6" s="210"/>
      <c r="RZR6" s="210"/>
      <c r="RZS6" s="210"/>
      <c r="RZT6" s="210"/>
      <c r="RZU6" s="210"/>
      <c r="RZV6" s="210"/>
      <c r="RZW6" s="210"/>
      <c r="RZX6" s="210"/>
      <c r="RZY6" s="210"/>
      <c r="RZZ6" s="210"/>
      <c r="SAA6" s="210"/>
      <c r="SAB6" s="210"/>
      <c r="SAC6" s="210"/>
      <c r="SAD6" s="210"/>
      <c r="SAE6" s="210"/>
      <c r="SAF6" s="210"/>
      <c r="SAG6" s="210"/>
      <c r="SAH6" s="210"/>
      <c r="SAI6" s="210"/>
      <c r="SAJ6" s="210"/>
      <c r="SAK6" s="210"/>
      <c r="SAL6" s="210"/>
      <c r="SAM6" s="210"/>
      <c r="SAN6" s="210"/>
      <c r="SAO6" s="210"/>
      <c r="SAP6" s="210"/>
      <c r="SAQ6" s="210"/>
      <c r="SAR6" s="210"/>
      <c r="SAS6" s="210"/>
      <c r="SAT6" s="210"/>
      <c r="SAU6" s="210"/>
      <c r="SAV6" s="210"/>
      <c r="SAW6" s="210"/>
      <c r="SAX6" s="210"/>
      <c r="SAY6" s="210"/>
      <c r="SAZ6" s="210"/>
      <c r="SBA6" s="210"/>
      <c r="SBB6" s="210"/>
      <c r="SBC6" s="210"/>
      <c r="SBD6" s="210"/>
      <c r="SBE6" s="210"/>
      <c r="SBF6" s="210"/>
      <c r="SBG6" s="210"/>
      <c r="SBH6" s="210"/>
      <c r="SBI6" s="210"/>
      <c r="SBJ6" s="210"/>
      <c r="SBK6" s="210"/>
      <c r="SBL6" s="210"/>
      <c r="SBM6" s="210"/>
      <c r="SBN6" s="210"/>
      <c r="SBO6" s="210"/>
      <c r="SBP6" s="210"/>
      <c r="SBQ6" s="210"/>
      <c r="SBR6" s="210"/>
      <c r="SBS6" s="210"/>
      <c r="SBT6" s="210"/>
      <c r="SBU6" s="210"/>
      <c r="SBV6" s="210"/>
      <c r="SBW6" s="210"/>
      <c r="SBX6" s="210"/>
      <c r="SBY6" s="210"/>
      <c r="SBZ6" s="210"/>
      <c r="SCA6" s="210"/>
      <c r="SCB6" s="210"/>
      <c r="SCC6" s="210"/>
      <c r="SCD6" s="210"/>
      <c r="SCE6" s="210"/>
      <c r="SCF6" s="210"/>
      <c r="SCG6" s="210"/>
      <c r="SCH6" s="210"/>
      <c r="SCI6" s="210"/>
      <c r="SCJ6" s="210"/>
      <c r="SCK6" s="210"/>
      <c r="SCL6" s="210"/>
      <c r="SCM6" s="210"/>
      <c r="SCN6" s="210"/>
      <c r="SCO6" s="210"/>
      <c r="SCP6" s="210"/>
      <c r="SCQ6" s="210"/>
      <c r="SCR6" s="210"/>
      <c r="SCS6" s="210"/>
      <c r="SCT6" s="210"/>
      <c r="SCU6" s="210"/>
      <c r="SCV6" s="210"/>
      <c r="SCW6" s="210"/>
      <c r="SCX6" s="210"/>
      <c r="SCY6" s="210"/>
      <c r="SCZ6" s="210"/>
      <c r="SDA6" s="210"/>
      <c r="SDB6" s="210"/>
      <c r="SDC6" s="210"/>
      <c r="SDD6" s="210"/>
      <c r="SDE6" s="210"/>
      <c r="SDF6" s="210"/>
      <c r="SDG6" s="210"/>
      <c r="SDH6" s="210"/>
      <c r="SDI6" s="210"/>
      <c r="SDJ6" s="210"/>
      <c r="SDK6" s="210"/>
      <c r="SDL6" s="210"/>
      <c r="SDM6" s="210"/>
      <c r="SDN6" s="210"/>
      <c r="SDO6" s="210"/>
      <c r="SDP6" s="210"/>
      <c r="SDQ6" s="210"/>
      <c r="SDR6" s="210"/>
      <c r="SDS6" s="210"/>
      <c r="SDT6" s="210"/>
      <c r="SDU6" s="210"/>
      <c r="SDV6" s="210"/>
      <c r="SDW6" s="210"/>
      <c r="SDX6" s="210"/>
      <c r="SDY6" s="210"/>
      <c r="SDZ6" s="210"/>
      <c r="SEA6" s="210"/>
      <c r="SEB6" s="210"/>
      <c r="SEC6" s="210"/>
      <c r="SED6" s="210"/>
      <c r="SEE6" s="210"/>
      <c r="SEF6" s="210"/>
      <c r="SEG6" s="210"/>
      <c r="SEH6" s="210"/>
      <c r="SEI6" s="210"/>
      <c r="SEJ6" s="210"/>
      <c r="SEK6" s="210"/>
      <c r="SEL6" s="210"/>
      <c r="SEM6" s="210"/>
      <c r="SEN6" s="210"/>
      <c r="SEO6" s="210"/>
      <c r="SEP6" s="210"/>
      <c r="SEQ6" s="210"/>
      <c r="SER6" s="210"/>
      <c r="SES6" s="210"/>
      <c r="SET6" s="210"/>
      <c r="SEU6" s="210"/>
      <c r="SEV6" s="210"/>
      <c r="SEW6" s="210"/>
      <c r="SEX6" s="210"/>
      <c r="SEY6" s="210"/>
      <c r="SEZ6" s="210"/>
      <c r="SFA6" s="210"/>
      <c r="SFB6" s="210"/>
      <c r="SFC6" s="210"/>
      <c r="SFD6" s="210"/>
      <c r="SFE6" s="210"/>
      <c r="SFF6" s="210"/>
      <c r="SFG6" s="210"/>
      <c r="SFH6" s="210"/>
      <c r="SFI6" s="210"/>
      <c r="SFJ6" s="210"/>
      <c r="SFK6" s="210"/>
      <c r="SFL6" s="210"/>
      <c r="SFM6" s="210"/>
      <c r="SFN6" s="210"/>
      <c r="SFO6" s="210"/>
      <c r="SFP6" s="210"/>
      <c r="SFQ6" s="210"/>
      <c r="SFR6" s="210"/>
      <c r="SFS6" s="210"/>
      <c r="SFT6" s="210"/>
      <c r="SFU6" s="210"/>
      <c r="SFV6" s="210"/>
      <c r="SFW6" s="210"/>
      <c r="SFX6" s="210"/>
      <c r="SFY6" s="210"/>
      <c r="SFZ6" s="210"/>
      <c r="SGA6" s="210"/>
      <c r="SGB6" s="210"/>
      <c r="SGC6" s="210"/>
      <c r="SGD6" s="210"/>
      <c r="SGE6" s="210"/>
      <c r="SGF6" s="210"/>
      <c r="SGG6" s="210"/>
      <c r="SGH6" s="210"/>
      <c r="SGI6" s="210"/>
      <c r="SGJ6" s="210"/>
      <c r="SGK6" s="210"/>
      <c r="SGL6" s="210"/>
      <c r="SGM6" s="210"/>
      <c r="SGN6" s="210"/>
      <c r="SGO6" s="210"/>
      <c r="SGP6" s="210"/>
      <c r="SGQ6" s="210"/>
      <c r="SGR6" s="210"/>
      <c r="SGS6" s="210"/>
      <c r="SGT6" s="210"/>
      <c r="SGU6" s="210"/>
      <c r="SGV6" s="210"/>
      <c r="SGW6" s="210"/>
      <c r="SGX6" s="210"/>
      <c r="SGY6" s="210"/>
      <c r="SGZ6" s="210"/>
      <c r="SHA6" s="210"/>
      <c r="SHB6" s="210"/>
      <c r="SHC6" s="210"/>
      <c r="SHD6" s="210"/>
      <c r="SHE6" s="210"/>
      <c r="SHF6" s="210"/>
      <c r="SHG6" s="210"/>
      <c r="SHH6" s="210"/>
      <c r="SHI6" s="210"/>
      <c r="SHJ6" s="210"/>
      <c r="SHK6" s="210"/>
      <c r="SHL6" s="210"/>
      <c r="SHM6" s="210"/>
      <c r="SHN6" s="210"/>
      <c r="SHO6" s="210"/>
      <c r="SHP6" s="210"/>
      <c r="SHQ6" s="210"/>
      <c r="SHR6" s="210"/>
      <c r="SHS6" s="210"/>
      <c r="SHT6" s="210"/>
      <c r="SHU6" s="210"/>
      <c r="SHV6" s="210"/>
      <c r="SHW6" s="210"/>
      <c r="SHX6" s="210"/>
      <c r="SHY6" s="210"/>
      <c r="SHZ6" s="210"/>
      <c r="SIA6" s="210"/>
      <c r="SIB6" s="210"/>
      <c r="SIC6" s="210"/>
      <c r="SID6" s="210"/>
      <c r="SIE6" s="210"/>
      <c r="SIF6" s="210"/>
      <c r="SIG6" s="210"/>
      <c r="SIH6" s="210"/>
      <c r="SII6" s="210"/>
      <c r="SIJ6" s="210"/>
      <c r="SIK6" s="210"/>
      <c r="SIL6" s="210"/>
      <c r="SIM6" s="210"/>
      <c r="SIN6" s="210"/>
      <c r="SIO6" s="210"/>
      <c r="SIP6" s="210"/>
      <c r="SIQ6" s="210"/>
      <c r="SIR6" s="210"/>
      <c r="SIS6" s="210"/>
      <c r="SIT6" s="210"/>
      <c r="SIU6" s="210"/>
      <c r="SIV6" s="210"/>
      <c r="SIW6" s="210"/>
      <c r="SIX6" s="210"/>
      <c r="SIY6" s="210"/>
      <c r="SIZ6" s="210"/>
      <c r="SJA6" s="210"/>
      <c r="SJB6" s="210"/>
      <c r="SJC6" s="210"/>
      <c r="SJD6" s="210"/>
      <c r="SJE6" s="210"/>
      <c r="SJF6" s="210"/>
      <c r="SJG6" s="210"/>
      <c r="SJH6" s="210"/>
      <c r="SJI6" s="210"/>
      <c r="SJJ6" s="210"/>
      <c r="SJK6" s="210"/>
      <c r="SJL6" s="210"/>
      <c r="SJM6" s="210"/>
      <c r="SJN6" s="210"/>
      <c r="SJO6" s="210"/>
      <c r="SJP6" s="210"/>
      <c r="SJQ6" s="210"/>
      <c r="SJR6" s="210"/>
      <c r="SJS6" s="210"/>
      <c r="SJT6" s="210"/>
      <c r="SJU6" s="210"/>
      <c r="SJV6" s="210"/>
      <c r="SJW6" s="210"/>
      <c r="SJX6" s="210"/>
      <c r="SJY6" s="210"/>
      <c r="SJZ6" s="210"/>
      <c r="SKA6" s="210"/>
      <c r="SKB6" s="210"/>
      <c r="SKC6" s="210"/>
      <c r="SKD6" s="210"/>
      <c r="SKE6" s="210"/>
      <c r="SKF6" s="210"/>
      <c r="SKG6" s="210"/>
      <c r="SKH6" s="210"/>
      <c r="SKI6" s="210"/>
      <c r="SKJ6" s="210"/>
      <c r="SKK6" s="210"/>
      <c r="SKL6" s="210"/>
      <c r="SKM6" s="210"/>
      <c r="SKN6" s="210"/>
      <c r="SKO6" s="210"/>
      <c r="SKP6" s="210"/>
      <c r="SKQ6" s="210"/>
      <c r="SKR6" s="210"/>
      <c r="SKS6" s="210"/>
      <c r="SKT6" s="210"/>
      <c r="SKU6" s="210"/>
      <c r="SKV6" s="210"/>
      <c r="SKW6" s="210"/>
      <c r="SKX6" s="210"/>
      <c r="SKY6" s="210"/>
      <c r="SKZ6" s="210"/>
      <c r="SLA6" s="210"/>
      <c r="SLB6" s="210"/>
      <c r="SLC6" s="210"/>
      <c r="SLD6" s="210"/>
      <c r="SLE6" s="210"/>
      <c r="SLF6" s="210"/>
      <c r="SLG6" s="210"/>
      <c r="SLH6" s="210"/>
      <c r="SLI6" s="210"/>
      <c r="SLJ6" s="210"/>
      <c r="SLK6" s="210"/>
      <c r="SLL6" s="210"/>
      <c r="SLM6" s="210"/>
      <c r="SLN6" s="210"/>
      <c r="SLO6" s="210"/>
      <c r="SLP6" s="210"/>
      <c r="SLQ6" s="210"/>
      <c r="SLR6" s="210"/>
      <c r="SLS6" s="210"/>
      <c r="SLT6" s="210"/>
      <c r="SLU6" s="210"/>
      <c r="SLV6" s="210"/>
      <c r="SLW6" s="210"/>
      <c r="SLX6" s="210"/>
      <c r="SLY6" s="210"/>
      <c r="SLZ6" s="210"/>
      <c r="SMA6" s="210"/>
      <c r="SMB6" s="210"/>
      <c r="SMC6" s="210"/>
      <c r="SMD6" s="210"/>
      <c r="SME6" s="210"/>
      <c r="SMF6" s="210"/>
      <c r="SMG6" s="210"/>
      <c r="SMH6" s="210"/>
      <c r="SMI6" s="210"/>
      <c r="SMJ6" s="210"/>
      <c r="SMK6" s="210"/>
      <c r="SML6" s="210"/>
      <c r="SMM6" s="210"/>
      <c r="SMN6" s="210"/>
      <c r="SMO6" s="210"/>
      <c r="SMP6" s="210"/>
      <c r="SMQ6" s="210"/>
      <c r="SMR6" s="210"/>
      <c r="SMS6" s="210"/>
      <c r="SMT6" s="210"/>
      <c r="SMU6" s="210"/>
      <c r="SMV6" s="210"/>
      <c r="SMW6" s="210"/>
      <c r="SMX6" s="210"/>
      <c r="SMY6" s="210"/>
      <c r="SMZ6" s="210"/>
      <c r="SNA6" s="210"/>
      <c r="SNB6" s="210"/>
      <c r="SNC6" s="210"/>
      <c r="SND6" s="210"/>
      <c r="SNE6" s="210"/>
      <c r="SNF6" s="210"/>
      <c r="SNG6" s="210"/>
      <c r="SNH6" s="210"/>
      <c r="SNI6" s="210"/>
      <c r="SNJ6" s="210"/>
      <c r="SNK6" s="210"/>
      <c r="SNL6" s="210"/>
      <c r="SNM6" s="210"/>
      <c r="SNN6" s="210"/>
      <c r="SNO6" s="210"/>
      <c r="SNP6" s="210"/>
      <c r="SNQ6" s="210"/>
      <c r="SNR6" s="210"/>
      <c r="SNS6" s="210"/>
      <c r="SNT6" s="210"/>
      <c r="SNU6" s="210"/>
      <c r="SNV6" s="210"/>
      <c r="SNW6" s="210"/>
      <c r="SNX6" s="210"/>
      <c r="SNY6" s="210"/>
      <c r="SNZ6" s="210"/>
      <c r="SOA6" s="210"/>
      <c r="SOB6" s="210"/>
      <c r="SOC6" s="210"/>
      <c r="SOD6" s="210"/>
      <c r="SOE6" s="210"/>
      <c r="SOF6" s="210"/>
      <c r="SOG6" s="210"/>
      <c r="SOH6" s="210"/>
      <c r="SOI6" s="210"/>
      <c r="SOJ6" s="210"/>
      <c r="SOK6" s="210"/>
      <c r="SOL6" s="210"/>
      <c r="SOM6" s="210"/>
      <c r="SON6" s="210"/>
      <c r="SOO6" s="210"/>
      <c r="SOP6" s="210"/>
      <c r="SOQ6" s="210"/>
      <c r="SOR6" s="210"/>
      <c r="SOS6" s="210"/>
      <c r="SOT6" s="210"/>
      <c r="SOU6" s="210"/>
      <c r="SOV6" s="210"/>
      <c r="SOW6" s="210"/>
      <c r="SOX6" s="210"/>
      <c r="SOY6" s="210"/>
      <c r="SOZ6" s="210"/>
      <c r="SPA6" s="210"/>
      <c r="SPB6" s="210"/>
      <c r="SPC6" s="210"/>
      <c r="SPD6" s="210"/>
      <c r="SPE6" s="210"/>
      <c r="SPF6" s="210"/>
      <c r="SPG6" s="210"/>
      <c r="SPH6" s="210"/>
      <c r="SPI6" s="210"/>
      <c r="SPJ6" s="210"/>
      <c r="SPK6" s="210"/>
      <c r="SPL6" s="210"/>
      <c r="SPM6" s="210"/>
      <c r="SPN6" s="210"/>
      <c r="SPO6" s="210"/>
      <c r="SPP6" s="210"/>
      <c r="SPQ6" s="210"/>
      <c r="SPR6" s="210"/>
      <c r="SPS6" s="210"/>
      <c r="SPT6" s="210"/>
      <c r="SPU6" s="210"/>
      <c r="SPV6" s="210"/>
      <c r="SPW6" s="210"/>
      <c r="SPX6" s="210"/>
      <c r="SPY6" s="210"/>
      <c r="SPZ6" s="210"/>
      <c r="SQA6" s="210"/>
      <c r="SQB6" s="210"/>
      <c r="SQC6" s="210"/>
      <c r="SQD6" s="210"/>
      <c r="SQE6" s="210"/>
      <c r="SQF6" s="210"/>
      <c r="SQG6" s="210"/>
      <c r="SQH6" s="210"/>
      <c r="SQI6" s="210"/>
      <c r="SQJ6" s="210"/>
      <c r="SQK6" s="210"/>
      <c r="SQL6" s="210"/>
      <c r="SQM6" s="210"/>
      <c r="SQN6" s="210"/>
      <c r="SQO6" s="210"/>
      <c r="SQP6" s="210"/>
      <c r="SQQ6" s="210"/>
      <c r="SQR6" s="210"/>
      <c r="SQS6" s="210"/>
      <c r="SQT6" s="210"/>
      <c r="SQU6" s="210"/>
      <c r="SQV6" s="210"/>
      <c r="SQW6" s="210"/>
      <c r="SQX6" s="210"/>
      <c r="SQY6" s="210"/>
      <c r="SQZ6" s="210"/>
      <c r="SRA6" s="210"/>
      <c r="SRB6" s="210"/>
      <c r="SRC6" s="210"/>
      <c r="SRD6" s="210"/>
      <c r="SRE6" s="210"/>
      <c r="SRF6" s="210"/>
      <c r="SRG6" s="210"/>
      <c r="SRH6" s="210"/>
      <c r="SRI6" s="210"/>
      <c r="SRJ6" s="210"/>
      <c r="SRK6" s="210"/>
      <c r="SRL6" s="210"/>
      <c r="SRM6" s="210"/>
      <c r="SRN6" s="210"/>
      <c r="SRO6" s="210"/>
      <c r="SRP6" s="210"/>
      <c r="SRQ6" s="210"/>
      <c r="SRR6" s="210"/>
      <c r="SRS6" s="210"/>
      <c r="SRT6" s="210"/>
      <c r="SRU6" s="210"/>
      <c r="SRV6" s="210"/>
      <c r="SRW6" s="210"/>
      <c r="SRX6" s="210"/>
      <c r="SRY6" s="210"/>
      <c r="SRZ6" s="210"/>
      <c r="SSA6" s="210"/>
      <c r="SSB6" s="210"/>
      <c r="SSC6" s="210"/>
      <c r="SSD6" s="210"/>
      <c r="SSE6" s="210"/>
      <c r="SSF6" s="210"/>
      <c r="SSG6" s="210"/>
      <c r="SSH6" s="210"/>
      <c r="SSI6" s="210"/>
      <c r="SSJ6" s="210"/>
      <c r="SSK6" s="210"/>
      <c r="SSL6" s="210"/>
      <c r="SSM6" s="210"/>
      <c r="SSN6" s="210"/>
      <c r="SSO6" s="210"/>
      <c r="SSP6" s="210"/>
      <c r="SSQ6" s="210"/>
      <c r="SSR6" s="210"/>
      <c r="SSS6" s="210"/>
      <c r="SST6" s="210"/>
      <c r="SSU6" s="210"/>
      <c r="SSV6" s="210"/>
      <c r="SSW6" s="210"/>
      <c r="SSX6" s="210"/>
      <c r="SSY6" s="210"/>
      <c r="SSZ6" s="210"/>
      <c r="STA6" s="210"/>
      <c r="STB6" s="210"/>
      <c r="STC6" s="210"/>
      <c r="STD6" s="210"/>
      <c r="STE6" s="210"/>
      <c r="STF6" s="210"/>
      <c r="STG6" s="210"/>
      <c r="STH6" s="210"/>
      <c r="STI6" s="210"/>
      <c r="STJ6" s="210"/>
      <c r="STK6" s="210"/>
      <c r="STL6" s="210"/>
      <c r="STM6" s="210"/>
      <c r="STN6" s="210"/>
      <c r="STO6" s="210"/>
      <c r="STP6" s="210"/>
      <c r="STQ6" s="210"/>
      <c r="STR6" s="210"/>
      <c r="STS6" s="210"/>
      <c r="STT6" s="210"/>
      <c r="STU6" s="210"/>
      <c r="STV6" s="210"/>
      <c r="STW6" s="210"/>
      <c r="STX6" s="210"/>
      <c r="STY6" s="210"/>
      <c r="STZ6" s="210"/>
      <c r="SUA6" s="210"/>
      <c r="SUB6" s="210"/>
      <c r="SUC6" s="210"/>
      <c r="SUD6" s="210"/>
      <c r="SUE6" s="210"/>
      <c r="SUF6" s="210"/>
      <c r="SUG6" s="210"/>
      <c r="SUH6" s="210"/>
      <c r="SUI6" s="210"/>
      <c r="SUJ6" s="210"/>
      <c r="SUK6" s="210"/>
      <c r="SUL6" s="210"/>
      <c r="SUM6" s="210"/>
      <c r="SUN6" s="210"/>
      <c r="SUO6" s="210"/>
      <c r="SUP6" s="210"/>
      <c r="SUQ6" s="210"/>
      <c r="SUR6" s="210"/>
      <c r="SUS6" s="210"/>
      <c r="SUT6" s="210"/>
      <c r="SUU6" s="210"/>
      <c r="SUV6" s="210"/>
      <c r="SUW6" s="210"/>
      <c r="SUX6" s="210"/>
      <c r="SUY6" s="210"/>
      <c r="SUZ6" s="210"/>
      <c r="SVA6" s="210"/>
      <c r="SVB6" s="210"/>
      <c r="SVC6" s="210"/>
      <c r="SVD6" s="210"/>
      <c r="SVE6" s="210"/>
      <c r="SVF6" s="210"/>
      <c r="SVG6" s="210"/>
      <c r="SVH6" s="210"/>
      <c r="SVI6" s="210"/>
      <c r="SVJ6" s="210"/>
      <c r="SVK6" s="210"/>
      <c r="SVL6" s="210"/>
      <c r="SVM6" s="210"/>
      <c r="SVN6" s="210"/>
      <c r="SVO6" s="210"/>
      <c r="SVP6" s="210"/>
      <c r="SVQ6" s="210"/>
      <c r="SVR6" s="210"/>
      <c r="SVS6" s="210"/>
      <c r="SVT6" s="210"/>
      <c r="SVU6" s="210"/>
      <c r="SVV6" s="210"/>
      <c r="SVW6" s="210"/>
      <c r="SVX6" s="210"/>
      <c r="SVY6" s="210"/>
      <c r="SVZ6" s="210"/>
      <c r="SWA6" s="210"/>
      <c r="SWB6" s="210"/>
      <c r="SWC6" s="210"/>
      <c r="SWD6" s="210"/>
      <c r="SWE6" s="210"/>
      <c r="SWF6" s="210"/>
      <c r="SWG6" s="210"/>
      <c r="SWH6" s="210"/>
      <c r="SWI6" s="210"/>
      <c r="SWJ6" s="210"/>
      <c r="SWK6" s="210"/>
      <c r="SWL6" s="210"/>
      <c r="SWM6" s="210"/>
      <c r="SWN6" s="210"/>
      <c r="SWO6" s="210"/>
      <c r="SWP6" s="210"/>
      <c r="SWQ6" s="210"/>
      <c r="SWR6" s="210"/>
      <c r="SWS6" s="210"/>
      <c r="SWT6" s="210"/>
      <c r="SWU6" s="210"/>
      <c r="SWV6" s="210"/>
      <c r="SWW6" s="210"/>
      <c r="SWX6" s="210"/>
      <c r="SWY6" s="210"/>
      <c r="SWZ6" s="210"/>
      <c r="SXA6" s="210"/>
      <c r="SXB6" s="210"/>
      <c r="SXC6" s="210"/>
      <c r="SXD6" s="210"/>
      <c r="SXE6" s="210"/>
      <c r="SXF6" s="210"/>
      <c r="SXG6" s="210"/>
      <c r="SXH6" s="210"/>
      <c r="SXI6" s="210"/>
      <c r="SXJ6" s="210"/>
      <c r="SXK6" s="210"/>
      <c r="SXL6" s="210"/>
      <c r="SXM6" s="210"/>
      <c r="SXN6" s="210"/>
      <c r="SXO6" s="210"/>
      <c r="SXP6" s="210"/>
      <c r="SXQ6" s="210"/>
      <c r="SXR6" s="210"/>
      <c r="SXS6" s="210"/>
      <c r="SXT6" s="210"/>
      <c r="SXU6" s="210"/>
      <c r="SXV6" s="210"/>
      <c r="SXW6" s="210"/>
      <c r="SXX6" s="210"/>
      <c r="SXY6" s="210"/>
      <c r="SXZ6" s="210"/>
      <c r="SYA6" s="210"/>
      <c r="SYB6" s="210"/>
      <c r="SYC6" s="210"/>
      <c r="SYD6" s="210"/>
      <c r="SYE6" s="210"/>
      <c r="SYF6" s="210"/>
      <c r="SYG6" s="210"/>
      <c r="SYH6" s="210"/>
      <c r="SYI6" s="210"/>
      <c r="SYJ6" s="210"/>
      <c r="SYK6" s="210"/>
      <c r="SYL6" s="210"/>
      <c r="SYM6" s="210"/>
      <c r="SYN6" s="210"/>
      <c r="SYO6" s="210"/>
      <c r="SYP6" s="210"/>
      <c r="SYQ6" s="210"/>
      <c r="SYR6" s="210"/>
      <c r="SYS6" s="210"/>
      <c r="SYT6" s="210"/>
      <c r="SYU6" s="210"/>
      <c r="SYV6" s="210"/>
      <c r="SYW6" s="210"/>
      <c r="SYX6" s="210"/>
      <c r="SYY6" s="210"/>
      <c r="SYZ6" s="210"/>
      <c r="SZA6" s="210"/>
      <c r="SZB6" s="210"/>
      <c r="SZC6" s="210"/>
      <c r="SZD6" s="210"/>
      <c r="SZE6" s="210"/>
      <c r="SZF6" s="210"/>
      <c r="SZG6" s="210"/>
      <c r="SZH6" s="210"/>
      <c r="SZI6" s="210"/>
      <c r="SZJ6" s="210"/>
      <c r="SZK6" s="210"/>
      <c r="SZL6" s="210"/>
      <c r="SZM6" s="210"/>
      <c r="SZN6" s="210"/>
      <c r="SZO6" s="210"/>
      <c r="SZP6" s="210"/>
      <c r="SZQ6" s="210"/>
      <c r="SZR6" s="210"/>
      <c r="SZS6" s="210"/>
      <c r="SZT6" s="210"/>
      <c r="SZU6" s="210"/>
      <c r="SZV6" s="210"/>
      <c r="SZW6" s="210"/>
      <c r="SZX6" s="210"/>
      <c r="SZY6" s="210"/>
      <c r="SZZ6" s="210"/>
      <c r="TAA6" s="210"/>
      <c r="TAB6" s="210"/>
      <c r="TAC6" s="210"/>
      <c r="TAD6" s="210"/>
      <c r="TAE6" s="210"/>
      <c r="TAF6" s="210"/>
      <c r="TAG6" s="210"/>
      <c r="TAH6" s="210"/>
      <c r="TAI6" s="210"/>
      <c r="TAJ6" s="210"/>
      <c r="TAK6" s="210"/>
      <c r="TAL6" s="210"/>
      <c r="TAM6" s="210"/>
      <c r="TAN6" s="210"/>
      <c r="TAO6" s="210"/>
      <c r="TAP6" s="210"/>
      <c r="TAQ6" s="210"/>
      <c r="TAR6" s="210"/>
      <c r="TAS6" s="210"/>
      <c r="TAT6" s="210"/>
      <c r="TAU6" s="210"/>
      <c r="TAV6" s="210"/>
      <c r="TAW6" s="210"/>
      <c r="TAX6" s="210"/>
      <c r="TAY6" s="210"/>
      <c r="TAZ6" s="210"/>
      <c r="TBA6" s="210"/>
      <c r="TBB6" s="210"/>
      <c r="TBC6" s="210"/>
      <c r="TBD6" s="210"/>
      <c r="TBE6" s="210"/>
      <c r="TBF6" s="210"/>
      <c r="TBG6" s="210"/>
      <c r="TBH6" s="210"/>
      <c r="TBI6" s="210"/>
      <c r="TBJ6" s="210"/>
      <c r="TBK6" s="210"/>
      <c r="TBL6" s="210"/>
      <c r="TBM6" s="210"/>
      <c r="TBN6" s="210"/>
      <c r="TBO6" s="210"/>
      <c r="TBP6" s="210"/>
      <c r="TBQ6" s="210"/>
      <c r="TBR6" s="210"/>
      <c r="TBS6" s="210"/>
      <c r="TBT6" s="210"/>
      <c r="TBU6" s="210"/>
      <c r="TBV6" s="210"/>
      <c r="TBW6" s="210"/>
      <c r="TBX6" s="210"/>
      <c r="TBY6" s="210"/>
      <c r="TBZ6" s="210"/>
      <c r="TCA6" s="210"/>
      <c r="TCB6" s="210"/>
      <c r="TCC6" s="210"/>
      <c r="TCD6" s="210"/>
      <c r="TCE6" s="210"/>
      <c r="TCF6" s="210"/>
      <c r="TCG6" s="210"/>
      <c r="TCH6" s="210"/>
      <c r="TCI6" s="210"/>
      <c r="TCJ6" s="210"/>
      <c r="TCK6" s="210"/>
      <c r="TCL6" s="210"/>
      <c r="TCM6" s="210"/>
      <c r="TCN6" s="210"/>
      <c r="TCO6" s="210"/>
      <c r="TCP6" s="210"/>
      <c r="TCQ6" s="210"/>
      <c r="TCR6" s="210"/>
      <c r="TCS6" s="210"/>
      <c r="TCT6" s="210"/>
      <c r="TCU6" s="210"/>
      <c r="TCV6" s="210"/>
      <c r="TCW6" s="210"/>
      <c r="TCX6" s="210"/>
      <c r="TCY6" s="210"/>
      <c r="TCZ6" s="210"/>
      <c r="TDA6" s="210"/>
      <c r="TDB6" s="210"/>
      <c r="TDC6" s="210"/>
      <c r="TDD6" s="210"/>
      <c r="TDE6" s="210"/>
      <c r="TDF6" s="210"/>
      <c r="TDG6" s="210"/>
      <c r="TDH6" s="210"/>
      <c r="TDI6" s="210"/>
      <c r="TDJ6" s="210"/>
      <c r="TDK6" s="210"/>
      <c r="TDL6" s="210"/>
      <c r="TDM6" s="210"/>
      <c r="TDN6" s="210"/>
      <c r="TDO6" s="210"/>
      <c r="TDP6" s="210"/>
      <c r="TDQ6" s="210"/>
      <c r="TDR6" s="210"/>
      <c r="TDS6" s="210"/>
      <c r="TDT6" s="210"/>
      <c r="TDU6" s="210"/>
      <c r="TDV6" s="210"/>
      <c r="TDW6" s="210"/>
      <c r="TDX6" s="210"/>
      <c r="TDY6" s="210"/>
      <c r="TDZ6" s="210"/>
      <c r="TEA6" s="210"/>
      <c r="TEB6" s="210"/>
      <c r="TEC6" s="210"/>
      <c r="TED6" s="210"/>
      <c r="TEE6" s="210"/>
      <c r="TEF6" s="210"/>
      <c r="TEG6" s="210"/>
      <c r="TEH6" s="210"/>
      <c r="TEI6" s="210"/>
      <c r="TEJ6" s="210"/>
      <c r="TEK6" s="210"/>
      <c r="TEL6" s="210"/>
      <c r="TEM6" s="210"/>
      <c r="TEN6" s="210"/>
      <c r="TEO6" s="210"/>
      <c r="TEP6" s="210"/>
      <c r="TEQ6" s="210"/>
      <c r="TER6" s="210"/>
      <c r="TES6" s="210"/>
      <c r="TET6" s="210"/>
      <c r="TEU6" s="210"/>
      <c r="TEV6" s="210"/>
      <c r="TEW6" s="210"/>
      <c r="TEX6" s="210"/>
      <c r="TEY6" s="210"/>
      <c r="TEZ6" s="210"/>
      <c r="TFA6" s="210"/>
      <c r="TFB6" s="210"/>
      <c r="TFC6" s="210"/>
      <c r="TFD6" s="210"/>
      <c r="TFE6" s="210"/>
      <c r="TFF6" s="210"/>
      <c r="TFG6" s="210"/>
      <c r="TFH6" s="210"/>
      <c r="TFI6" s="210"/>
      <c r="TFJ6" s="210"/>
      <c r="TFK6" s="210"/>
      <c r="TFL6" s="210"/>
      <c r="TFM6" s="210"/>
      <c r="TFN6" s="210"/>
      <c r="TFO6" s="210"/>
      <c r="TFP6" s="210"/>
      <c r="TFQ6" s="210"/>
      <c r="TFR6" s="210"/>
      <c r="TFS6" s="210"/>
      <c r="TFT6" s="210"/>
      <c r="TFU6" s="210"/>
      <c r="TFV6" s="210"/>
      <c r="TFW6" s="210"/>
      <c r="TFX6" s="210"/>
      <c r="TFY6" s="210"/>
      <c r="TFZ6" s="210"/>
      <c r="TGA6" s="210"/>
      <c r="TGB6" s="210"/>
      <c r="TGC6" s="210"/>
      <c r="TGD6" s="210"/>
      <c r="TGE6" s="210"/>
      <c r="TGF6" s="210"/>
      <c r="TGG6" s="210"/>
      <c r="TGH6" s="210"/>
      <c r="TGI6" s="210"/>
      <c r="TGJ6" s="210"/>
      <c r="TGK6" s="210"/>
      <c r="TGL6" s="210"/>
      <c r="TGM6" s="210"/>
      <c r="TGN6" s="210"/>
      <c r="TGO6" s="210"/>
      <c r="TGP6" s="210"/>
      <c r="TGQ6" s="210"/>
      <c r="TGR6" s="210"/>
      <c r="TGS6" s="210"/>
      <c r="TGT6" s="210"/>
      <c r="TGU6" s="210"/>
      <c r="TGV6" s="210"/>
      <c r="TGW6" s="210"/>
      <c r="TGX6" s="210"/>
      <c r="TGY6" s="210"/>
      <c r="TGZ6" s="210"/>
      <c r="THA6" s="210"/>
      <c r="THB6" s="210"/>
      <c r="THC6" s="210"/>
      <c r="THD6" s="210"/>
      <c r="THE6" s="210"/>
      <c r="THF6" s="210"/>
      <c r="THG6" s="210"/>
      <c r="THH6" s="210"/>
      <c r="THI6" s="210"/>
      <c r="THJ6" s="210"/>
      <c r="THK6" s="210"/>
      <c r="THL6" s="210"/>
      <c r="THM6" s="210"/>
      <c r="THN6" s="210"/>
      <c r="THO6" s="210"/>
      <c r="THP6" s="210"/>
      <c r="THQ6" s="210"/>
      <c r="THR6" s="210"/>
      <c r="THS6" s="210"/>
      <c r="THT6" s="210"/>
      <c r="THU6" s="210"/>
      <c r="THV6" s="210"/>
      <c r="THW6" s="210"/>
      <c r="THX6" s="210"/>
      <c r="THY6" s="210"/>
      <c r="THZ6" s="210"/>
      <c r="TIA6" s="210"/>
      <c r="TIB6" s="210"/>
      <c r="TIC6" s="210"/>
      <c r="TID6" s="210"/>
      <c r="TIE6" s="210"/>
      <c r="TIF6" s="210"/>
      <c r="TIG6" s="210"/>
      <c r="TIH6" s="210"/>
      <c r="TII6" s="210"/>
      <c r="TIJ6" s="210"/>
      <c r="TIK6" s="210"/>
      <c r="TIL6" s="210"/>
      <c r="TIM6" s="210"/>
      <c r="TIN6" s="210"/>
      <c r="TIO6" s="210"/>
      <c r="TIP6" s="210"/>
      <c r="TIQ6" s="210"/>
      <c r="TIR6" s="210"/>
      <c r="TIS6" s="210"/>
      <c r="TIT6" s="210"/>
      <c r="TIU6" s="210"/>
      <c r="TIV6" s="210"/>
      <c r="TIW6" s="210"/>
      <c r="TIX6" s="210"/>
      <c r="TIY6" s="210"/>
      <c r="TIZ6" s="210"/>
      <c r="TJA6" s="210"/>
      <c r="TJB6" s="210"/>
      <c r="TJC6" s="210"/>
      <c r="TJD6" s="210"/>
      <c r="TJE6" s="210"/>
      <c r="TJF6" s="210"/>
      <c r="TJG6" s="210"/>
      <c r="TJH6" s="210"/>
      <c r="TJI6" s="210"/>
      <c r="TJJ6" s="210"/>
      <c r="TJK6" s="210"/>
      <c r="TJL6" s="210"/>
      <c r="TJM6" s="210"/>
      <c r="TJN6" s="210"/>
      <c r="TJO6" s="210"/>
      <c r="TJP6" s="210"/>
      <c r="TJQ6" s="210"/>
      <c r="TJR6" s="210"/>
      <c r="TJS6" s="210"/>
      <c r="TJT6" s="210"/>
      <c r="TJU6" s="210"/>
      <c r="TJV6" s="210"/>
      <c r="TJW6" s="210"/>
      <c r="TJX6" s="210"/>
      <c r="TJY6" s="210"/>
      <c r="TJZ6" s="210"/>
      <c r="TKA6" s="210"/>
      <c r="TKB6" s="210"/>
      <c r="TKC6" s="210"/>
      <c r="TKD6" s="210"/>
      <c r="TKE6" s="210"/>
      <c r="TKF6" s="210"/>
      <c r="TKG6" s="210"/>
      <c r="TKH6" s="210"/>
      <c r="TKI6" s="210"/>
      <c r="TKJ6" s="210"/>
      <c r="TKK6" s="210"/>
      <c r="TKL6" s="210"/>
      <c r="TKM6" s="210"/>
      <c r="TKN6" s="210"/>
      <c r="TKO6" s="210"/>
      <c r="TKP6" s="210"/>
      <c r="TKQ6" s="210"/>
      <c r="TKR6" s="210"/>
      <c r="TKS6" s="210"/>
      <c r="TKT6" s="210"/>
      <c r="TKU6" s="210"/>
      <c r="TKV6" s="210"/>
      <c r="TKW6" s="210"/>
      <c r="TKX6" s="210"/>
      <c r="TKY6" s="210"/>
      <c r="TKZ6" s="210"/>
      <c r="TLA6" s="210"/>
      <c r="TLB6" s="210"/>
      <c r="TLC6" s="210"/>
      <c r="TLD6" s="210"/>
      <c r="TLE6" s="210"/>
      <c r="TLF6" s="210"/>
      <c r="TLG6" s="210"/>
      <c r="TLH6" s="210"/>
      <c r="TLI6" s="210"/>
      <c r="TLJ6" s="210"/>
      <c r="TLK6" s="210"/>
      <c r="TLL6" s="210"/>
      <c r="TLM6" s="210"/>
      <c r="TLN6" s="210"/>
      <c r="TLO6" s="210"/>
      <c r="TLP6" s="210"/>
      <c r="TLQ6" s="210"/>
      <c r="TLR6" s="210"/>
      <c r="TLS6" s="210"/>
      <c r="TLT6" s="210"/>
      <c r="TLU6" s="210"/>
      <c r="TLV6" s="210"/>
      <c r="TLW6" s="210"/>
      <c r="TLX6" s="210"/>
      <c r="TLY6" s="210"/>
      <c r="TLZ6" s="210"/>
      <c r="TMA6" s="210"/>
      <c r="TMB6" s="210"/>
      <c r="TMC6" s="210"/>
      <c r="TMD6" s="210"/>
      <c r="TME6" s="210"/>
      <c r="TMF6" s="210"/>
      <c r="TMG6" s="210"/>
      <c r="TMH6" s="210"/>
      <c r="TMI6" s="210"/>
      <c r="TMJ6" s="210"/>
      <c r="TMK6" s="210"/>
      <c r="TML6" s="210"/>
      <c r="TMM6" s="210"/>
      <c r="TMN6" s="210"/>
      <c r="TMO6" s="210"/>
      <c r="TMP6" s="210"/>
      <c r="TMQ6" s="210"/>
      <c r="TMR6" s="210"/>
      <c r="TMS6" s="210"/>
      <c r="TMT6" s="210"/>
      <c r="TMU6" s="210"/>
      <c r="TMV6" s="210"/>
      <c r="TMW6" s="210"/>
      <c r="TMX6" s="210"/>
      <c r="TMY6" s="210"/>
      <c r="TMZ6" s="210"/>
      <c r="TNA6" s="210"/>
      <c r="TNB6" s="210"/>
      <c r="TNC6" s="210"/>
      <c r="TND6" s="210"/>
      <c r="TNE6" s="210"/>
      <c r="TNF6" s="210"/>
      <c r="TNG6" s="210"/>
      <c r="TNH6" s="210"/>
      <c r="TNI6" s="210"/>
      <c r="TNJ6" s="210"/>
      <c r="TNK6" s="210"/>
      <c r="TNL6" s="210"/>
      <c r="TNM6" s="210"/>
      <c r="TNN6" s="210"/>
      <c r="TNO6" s="210"/>
      <c r="TNP6" s="210"/>
      <c r="TNQ6" s="210"/>
      <c r="TNR6" s="210"/>
      <c r="TNS6" s="210"/>
      <c r="TNT6" s="210"/>
      <c r="TNU6" s="210"/>
      <c r="TNV6" s="210"/>
      <c r="TNW6" s="210"/>
      <c r="TNX6" s="210"/>
      <c r="TNY6" s="210"/>
      <c r="TNZ6" s="210"/>
      <c r="TOA6" s="210"/>
      <c r="TOB6" s="210"/>
      <c r="TOC6" s="210"/>
      <c r="TOD6" s="210"/>
      <c r="TOE6" s="210"/>
      <c r="TOF6" s="210"/>
      <c r="TOG6" s="210"/>
      <c r="TOH6" s="210"/>
      <c r="TOI6" s="210"/>
      <c r="TOJ6" s="210"/>
      <c r="TOK6" s="210"/>
      <c r="TOL6" s="210"/>
      <c r="TOM6" s="210"/>
      <c r="TON6" s="210"/>
      <c r="TOO6" s="210"/>
      <c r="TOP6" s="210"/>
      <c r="TOQ6" s="210"/>
      <c r="TOR6" s="210"/>
      <c r="TOS6" s="210"/>
      <c r="TOT6" s="210"/>
      <c r="TOU6" s="210"/>
      <c r="TOV6" s="210"/>
      <c r="TOW6" s="210"/>
      <c r="TOX6" s="210"/>
      <c r="TOY6" s="210"/>
      <c r="TOZ6" s="210"/>
      <c r="TPA6" s="210"/>
      <c r="TPB6" s="210"/>
      <c r="TPC6" s="210"/>
      <c r="TPD6" s="210"/>
      <c r="TPE6" s="210"/>
      <c r="TPF6" s="210"/>
      <c r="TPG6" s="210"/>
      <c r="TPH6" s="210"/>
      <c r="TPI6" s="210"/>
      <c r="TPJ6" s="210"/>
      <c r="TPK6" s="210"/>
      <c r="TPL6" s="210"/>
      <c r="TPM6" s="210"/>
      <c r="TPN6" s="210"/>
      <c r="TPO6" s="210"/>
      <c r="TPP6" s="210"/>
      <c r="TPQ6" s="210"/>
      <c r="TPR6" s="210"/>
      <c r="TPS6" s="210"/>
      <c r="TPT6" s="210"/>
      <c r="TPU6" s="210"/>
      <c r="TPV6" s="210"/>
      <c r="TPW6" s="210"/>
      <c r="TPX6" s="210"/>
      <c r="TPY6" s="210"/>
      <c r="TPZ6" s="210"/>
      <c r="TQA6" s="210"/>
      <c r="TQB6" s="210"/>
      <c r="TQC6" s="210"/>
      <c r="TQD6" s="210"/>
      <c r="TQE6" s="210"/>
      <c r="TQF6" s="210"/>
      <c r="TQG6" s="210"/>
      <c r="TQH6" s="210"/>
      <c r="TQI6" s="210"/>
      <c r="TQJ6" s="210"/>
      <c r="TQK6" s="210"/>
      <c r="TQL6" s="210"/>
      <c r="TQM6" s="210"/>
      <c r="TQN6" s="210"/>
      <c r="TQO6" s="210"/>
      <c r="TQP6" s="210"/>
      <c r="TQQ6" s="210"/>
      <c r="TQR6" s="210"/>
      <c r="TQS6" s="210"/>
      <c r="TQT6" s="210"/>
      <c r="TQU6" s="210"/>
      <c r="TQV6" s="210"/>
      <c r="TQW6" s="210"/>
      <c r="TQX6" s="210"/>
      <c r="TQY6" s="210"/>
      <c r="TQZ6" s="210"/>
      <c r="TRA6" s="210"/>
      <c r="TRB6" s="210"/>
      <c r="TRC6" s="210"/>
      <c r="TRD6" s="210"/>
      <c r="TRE6" s="210"/>
      <c r="TRF6" s="210"/>
      <c r="TRG6" s="210"/>
      <c r="TRH6" s="210"/>
      <c r="TRI6" s="210"/>
      <c r="TRJ6" s="210"/>
      <c r="TRK6" s="210"/>
      <c r="TRL6" s="210"/>
      <c r="TRM6" s="210"/>
      <c r="TRN6" s="210"/>
      <c r="TRO6" s="210"/>
      <c r="TRP6" s="210"/>
      <c r="TRQ6" s="210"/>
      <c r="TRR6" s="210"/>
      <c r="TRS6" s="210"/>
      <c r="TRT6" s="210"/>
      <c r="TRU6" s="210"/>
      <c r="TRV6" s="210"/>
      <c r="TRW6" s="210"/>
      <c r="TRX6" s="210"/>
      <c r="TRY6" s="210"/>
      <c r="TRZ6" s="210"/>
      <c r="TSA6" s="210"/>
      <c r="TSB6" s="210"/>
      <c r="TSC6" s="210"/>
      <c r="TSD6" s="210"/>
      <c r="TSE6" s="210"/>
      <c r="TSF6" s="210"/>
      <c r="TSG6" s="210"/>
      <c r="TSH6" s="210"/>
      <c r="TSI6" s="210"/>
      <c r="TSJ6" s="210"/>
      <c r="TSK6" s="210"/>
      <c r="TSL6" s="210"/>
      <c r="TSM6" s="210"/>
      <c r="TSN6" s="210"/>
      <c r="TSO6" s="210"/>
      <c r="TSP6" s="210"/>
      <c r="TSQ6" s="210"/>
      <c r="TSR6" s="210"/>
      <c r="TSS6" s="210"/>
      <c r="TST6" s="210"/>
      <c r="TSU6" s="210"/>
      <c r="TSV6" s="210"/>
      <c r="TSW6" s="210"/>
      <c r="TSX6" s="210"/>
      <c r="TSY6" s="210"/>
      <c r="TSZ6" s="210"/>
      <c r="TTA6" s="210"/>
      <c r="TTB6" s="210"/>
      <c r="TTC6" s="210"/>
      <c r="TTD6" s="210"/>
      <c r="TTE6" s="210"/>
      <c r="TTF6" s="210"/>
      <c r="TTG6" s="210"/>
      <c r="TTH6" s="210"/>
      <c r="TTI6" s="210"/>
      <c r="TTJ6" s="210"/>
      <c r="TTK6" s="210"/>
      <c r="TTL6" s="210"/>
      <c r="TTM6" s="210"/>
      <c r="TTN6" s="210"/>
      <c r="TTO6" s="210"/>
      <c r="TTP6" s="210"/>
      <c r="TTQ6" s="210"/>
      <c r="TTR6" s="210"/>
      <c r="TTS6" s="210"/>
      <c r="TTT6" s="210"/>
      <c r="TTU6" s="210"/>
      <c r="TTV6" s="210"/>
      <c r="TTW6" s="210"/>
      <c r="TTX6" s="210"/>
      <c r="TTY6" s="210"/>
      <c r="TTZ6" s="210"/>
      <c r="TUA6" s="210"/>
      <c r="TUB6" s="210"/>
      <c r="TUC6" s="210"/>
      <c r="TUD6" s="210"/>
      <c r="TUE6" s="210"/>
      <c r="TUF6" s="210"/>
      <c r="TUG6" s="210"/>
      <c r="TUH6" s="210"/>
      <c r="TUI6" s="210"/>
      <c r="TUJ6" s="210"/>
      <c r="TUK6" s="210"/>
      <c r="TUL6" s="210"/>
      <c r="TUM6" s="210"/>
      <c r="TUN6" s="210"/>
      <c r="TUO6" s="210"/>
      <c r="TUP6" s="210"/>
      <c r="TUQ6" s="210"/>
      <c r="TUR6" s="210"/>
      <c r="TUS6" s="210"/>
      <c r="TUT6" s="210"/>
      <c r="TUU6" s="210"/>
      <c r="TUV6" s="210"/>
      <c r="TUW6" s="210"/>
      <c r="TUX6" s="210"/>
      <c r="TUY6" s="210"/>
      <c r="TUZ6" s="210"/>
      <c r="TVA6" s="210"/>
      <c r="TVB6" s="210"/>
      <c r="TVC6" s="210"/>
      <c r="TVD6" s="210"/>
      <c r="TVE6" s="210"/>
      <c r="TVF6" s="210"/>
      <c r="TVG6" s="210"/>
      <c r="TVH6" s="210"/>
      <c r="TVI6" s="210"/>
      <c r="TVJ6" s="210"/>
      <c r="TVK6" s="210"/>
      <c r="TVL6" s="210"/>
      <c r="TVM6" s="210"/>
      <c r="TVN6" s="210"/>
      <c r="TVO6" s="210"/>
      <c r="TVP6" s="210"/>
      <c r="TVQ6" s="210"/>
      <c r="TVR6" s="210"/>
      <c r="TVS6" s="210"/>
      <c r="TVT6" s="210"/>
      <c r="TVU6" s="210"/>
      <c r="TVV6" s="210"/>
      <c r="TVW6" s="210"/>
      <c r="TVX6" s="210"/>
      <c r="TVY6" s="210"/>
      <c r="TVZ6" s="210"/>
      <c r="TWA6" s="210"/>
      <c r="TWB6" s="210"/>
      <c r="TWC6" s="210"/>
      <c r="TWD6" s="210"/>
      <c r="TWE6" s="210"/>
      <c r="TWF6" s="210"/>
      <c r="TWG6" s="210"/>
      <c r="TWH6" s="210"/>
      <c r="TWI6" s="210"/>
      <c r="TWJ6" s="210"/>
      <c r="TWK6" s="210"/>
      <c r="TWL6" s="210"/>
      <c r="TWM6" s="210"/>
      <c r="TWN6" s="210"/>
      <c r="TWO6" s="210"/>
      <c r="TWP6" s="210"/>
      <c r="TWQ6" s="210"/>
      <c r="TWR6" s="210"/>
      <c r="TWS6" s="210"/>
      <c r="TWT6" s="210"/>
      <c r="TWU6" s="210"/>
      <c r="TWV6" s="210"/>
      <c r="TWW6" s="210"/>
      <c r="TWX6" s="210"/>
      <c r="TWY6" s="210"/>
      <c r="TWZ6" s="210"/>
      <c r="TXA6" s="210"/>
      <c r="TXB6" s="210"/>
      <c r="TXC6" s="210"/>
      <c r="TXD6" s="210"/>
      <c r="TXE6" s="210"/>
      <c r="TXF6" s="210"/>
      <c r="TXG6" s="210"/>
      <c r="TXH6" s="210"/>
      <c r="TXI6" s="210"/>
      <c r="TXJ6" s="210"/>
      <c r="TXK6" s="210"/>
      <c r="TXL6" s="210"/>
      <c r="TXM6" s="210"/>
      <c r="TXN6" s="210"/>
      <c r="TXO6" s="210"/>
      <c r="TXP6" s="210"/>
      <c r="TXQ6" s="210"/>
      <c r="TXR6" s="210"/>
      <c r="TXS6" s="210"/>
      <c r="TXT6" s="210"/>
      <c r="TXU6" s="210"/>
      <c r="TXV6" s="210"/>
      <c r="TXW6" s="210"/>
      <c r="TXX6" s="210"/>
      <c r="TXY6" s="210"/>
      <c r="TXZ6" s="210"/>
      <c r="TYA6" s="210"/>
      <c r="TYB6" s="210"/>
      <c r="TYC6" s="210"/>
      <c r="TYD6" s="210"/>
      <c r="TYE6" s="210"/>
      <c r="TYF6" s="210"/>
      <c r="TYG6" s="210"/>
      <c r="TYH6" s="210"/>
      <c r="TYI6" s="210"/>
      <c r="TYJ6" s="210"/>
      <c r="TYK6" s="210"/>
      <c r="TYL6" s="210"/>
      <c r="TYM6" s="210"/>
      <c r="TYN6" s="210"/>
      <c r="TYO6" s="210"/>
      <c r="TYP6" s="210"/>
      <c r="TYQ6" s="210"/>
      <c r="TYR6" s="210"/>
      <c r="TYS6" s="210"/>
      <c r="TYT6" s="210"/>
      <c r="TYU6" s="210"/>
      <c r="TYV6" s="210"/>
      <c r="TYW6" s="210"/>
      <c r="TYX6" s="210"/>
      <c r="TYY6" s="210"/>
      <c r="TYZ6" s="210"/>
      <c r="TZA6" s="210"/>
      <c r="TZB6" s="210"/>
      <c r="TZC6" s="210"/>
      <c r="TZD6" s="210"/>
      <c r="TZE6" s="210"/>
      <c r="TZF6" s="210"/>
      <c r="TZG6" s="210"/>
      <c r="TZH6" s="210"/>
      <c r="TZI6" s="210"/>
      <c r="TZJ6" s="210"/>
      <c r="TZK6" s="210"/>
      <c r="TZL6" s="210"/>
      <c r="TZM6" s="210"/>
      <c r="TZN6" s="210"/>
      <c r="TZO6" s="210"/>
      <c r="TZP6" s="210"/>
      <c r="TZQ6" s="210"/>
      <c r="TZR6" s="210"/>
      <c r="TZS6" s="210"/>
      <c r="TZT6" s="210"/>
      <c r="TZU6" s="210"/>
      <c r="TZV6" s="210"/>
      <c r="TZW6" s="210"/>
      <c r="TZX6" s="210"/>
      <c r="TZY6" s="210"/>
      <c r="TZZ6" s="210"/>
      <c r="UAA6" s="210"/>
      <c r="UAB6" s="210"/>
      <c r="UAC6" s="210"/>
      <c r="UAD6" s="210"/>
      <c r="UAE6" s="210"/>
      <c r="UAF6" s="210"/>
      <c r="UAG6" s="210"/>
      <c r="UAH6" s="210"/>
      <c r="UAI6" s="210"/>
      <c r="UAJ6" s="210"/>
      <c r="UAK6" s="210"/>
      <c r="UAL6" s="210"/>
      <c r="UAM6" s="210"/>
      <c r="UAN6" s="210"/>
      <c r="UAO6" s="210"/>
      <c r="UAP6" s="210"/>
      <c r="UAQ6" s="210"/>
      <c r="UAR6" s="210"/>
      <c r="UAS6" s="210"/>
      <c r="UAT6" s="210"/>
      <c r="UAU6" s="210"/>
      <c r="UAV6" s="210"/>
      <c r="UAW6" s="210"/>
      <c r="UAX6" s="210"/>
      <c r="UAY6" s="210"/>
      <c r="UAZ6" s="210"/>
      <c r="UBA6" s="210"/>
      <c r="UBB6" s="210"/>
      <c r="UBC6" s="210"/>
      <c r="UBD6" s="210"/>
      <c r="UBE6" s="210"/>
      <c r="UBF6" s="210"/>
      <c r="UBG6" s="210"/>
      <c r="UBH6" s="210"/>
      <c r="UBI6" s="210"/>
      <c r="UBJ6" s="210"/>
      <c r="UBK6" s="210"/>
      <c r="UBL6" s="210"/>
      <c r="UBM6" s="210"/>
      <c r="UBN6" s="210"/>
      <c r="UBO6" s="210"/>
      <c r="UBP6" s="210"/>
      <c r="UBQ6" s="210"/>
      <c r="UBR6" s="210"/>
      <c r="UBS6" s="210"/>
      <c r="UBT6" s="210"/>
      <c r="UBU6" s="210"/>
      <c r="UBV6" s="210"/>
      <c r="UBW6" s="210"/>
      <c r="UBX6" s="210"/>
      <c r="UBY6" s="210"/>
      <c r="UBZ6" s="210"/>
      <c r="UCA6" s="210"/>
      <c r="UCB6" s="210"/>
      <c r="UCC6" s="210"/>
      <c r="UCD6" s="210"/>
      <c r="UCE6" s="210"/>
      <c r="UCF6" s="210"/>
      <c r="UCG6" s="210"/>
      <c r="UCH6" s="210"/>
      <c r="UCI6" s="210"/>
      <c r="UCJ6" s="210"/>
      <c r="UCK6" s="210"/>
      <c r="UCL6" s="210"/>
      <c r="UCM6" s="210"/>
      <c r="UCN6" s="210"/>
      <c r="UCO6" s="210"/>
      <c r="UCP6" s="210"/>
      <c r="UCQ6" s="210"/>
      <c r="UCR6" s="210"/>
      <c r="UCS6" s="210"/>
      <c r="UCT6" s="210"/>
      <c r="UCU6" s="210"/>
      <c r="UCV6" s="210"/>
      <c r="UCW6" s="210"/>
      <c r="UCX6" s="210"/>
      <c r="UCY6" s="210"/>
      <c r="UCZ6" s="210"/>
      <c r="UDA6" s="210"/>
      <c r="UDB6" s="210"/>
      <c r="UDC6" s="210"/>
      <c r="UDD6" s="210"/>
      <c r="UDE6" s="210"/>
      <c r="UDF6" s="210"/>
      <c r="UDG6" s="210"/>
      <c r="UDH6" s="210"/>
      <c r="UDI6" s="210"/>
      <c r="UDJ6" s="210"/>
      <c r="UDK6" s="210"/>
      <c r="UDL6" s="210"/>
      <c r="UDM6" s="210"/>
      <c r="UDN6" s="210"/>
      <c r="UDO6" s="210"/>
      <c r="UDP6" s="210"/>
      <c r="UDQ6" s="210"/>
      <c r="UDR6" s="210"/>
      <c r="UDS6" s="210"/>
      <c r="UDT6" s="210"/>
      <c r="UDU6" s="210"/>
      <c r="UDV6" s="210"/>
      <c r="UDW6" s="210"/>
      <c r="UDX6" s="210"/>
      <c r="UDY6" s="210"/>
      <c r="UDZ6" s="210"/>
      <c r="UEA6" s="210"/>
      <c r="UEB6" s="210"/>
      <c r="UEC6" s="210"/>
      <c r="UED6" s="210"/>
      <c r="UEE6" s="210"/>
      <c r="UEF6" s="210"/>
      <c r="UEG6" s="210"/>
      <c r="UEH6" s="210"/>
      <c r="UEI6" s="210"/>
      <c r="UEJ6" s="210"/>
      <c r="UEK6" s="210"/>
      <c r="UEL6" s="210"/>
      <c r="UEM6" s="210"/>
      <c r="UEN6" s="210"/>
      <c r="UEO6" s="210"/>
      <c r="UEP6" s="210"/>
      <c r="UEQ6" s="210"/>
      <c r="UER6" s="210"/>
      <c r="UES6" s="210"/>
      <c r="UET6" s="210"/>
      <c r="UEU6" s="210"/>
      <c r="UEV6" s="210"/>
      <c r="UEW6" s="210"/>
      <c r="UEX6" s="210"/>
      <c r="UEY6" s="210"/>
      <c r="UEZ6" s="210"/>
      <c r="UFA6" s="210"/>
      <c r="UFB6" s="210"/>
      <c r="UFC6" s="210"/>
      <c r="UFD6" s="210"/>
      <c r="UFE6" s="210"/>
      <c r="UFF6" s="210"/>
      <c r="UFG6" s="210"/>
      <c r="UFH6" s="210"/>
      <c r="UFI6" s="210"/>
      <c r="UFJ6" s="210"/>
      <c r="UFK6" s="210"/>
      <c r="UFL6" s="210"/>
      <c r="UFM6" s="210"/>
      <c r="UFN6" s="210"/>
      <c r="UFO6" s="210"/>
      <c r="UFP6" s="210"/>
      <c r="UFQ6" s="210"/>
      <c r="UFR6" s="210"/>
      <c r="UFS6" s="210"/>
      <c r="UFT6" s="210"/>
      <c r="UFU6" s="210"/>
      <c r="UFV6" s="210"/>
      <c r="UFW6" s="210"/>
      <c r="UFX6" s="210"/>
      <c r="UFY6" s="210"/>
      <c r="UFZ6" s="210"/>
      <c r="UGA6" s="210"/>
      <c r="UGB6" s="210"/>
      <c r="UGC6" s="210"/>
      <c r="UGD6" s="210"/>
      <c r="UGE6" s="210"/>
      <c r="UGF6" s="210"/>
      <c r="UGG6" s="210"/>
      <c r="UGH6" s="210"/>
      <c r="UGI6" s="210"/>
      <c r="UGJ6" s="210"/>
      <c r="UGK6" s="210"/>
      <c r="UGL6" s="210"/>
      <c r="UGM6" s="210"/>
      <c r="UGN6" s="210"/>
      <c r="UGO6" s="210"/>
      <c r="UGP6" s="210"/>
      <c r="UGQ6" s="210"/>
      <c r="UGR6" s="210"/>
      <c r="UGS6" s="210"/>
      <c r="UGT6" s="210"/>
      <c r="UGU6" s="210"/>
      <c r="UGV6" s="210"/>
      <c r="UGW6" s="210"/>
      <c r="UGX6" s="210"/>
      <c r="UGY6" s="210"/>
      <c r="UGZ6" s="210"/>
      <c r="UHA6" s="210"/>
      <c r="UHB6" s="210"/>
      <c r="UHC6" s="210"/>
      <c r="UHD6" s="210"/>
      <c r="UHE6" s="210"/>
      <c r="UHF6" s="210"/>
      <c r="UHG6" s="210"/>
      <c r="UHH6" s="210"/>
      <c r="UHI6" s="210"/>
      <c r="UHJ6" s="210"/>
      <c r="UHK6" s="210"/>
      <c r="UHL6" s="210"/>
      <c r="UHM6" s="210"/>
      <c r="UHN6" s="210"/>
      <c r="UHO6" s="210"/>
      <c r="UHP6" s="210"/>
      <c r="UHQ6" s="210"/>
      <c r="UHR6" s="210"/>
      <c r="UHS6" s="210"/>
      <c r="UHT6" s="210"/>
      <c r="UHU6" s="210"/>
      <c r="UHV6" s="210"/>
      <c r="UHW6" s="210"/>
      <c r="UHX6" s="210"/>
      <c r="UHY6" s="210"/>
      <c r="UHZ6" s="210"/>
      <c r="UIA6" s="210"/>
      <c r="UIB6" s="210"/>
      <c r="UIC6" s="210"/>
      <c r="UID6" s="210"/>
      <c r="UIE6" s="210"/>
      <c r="UIF6" s="210"/>
      <c r="UIG6" s="210"/>
      <c r="UIH6" s="210"/>
      <c r="UII6" s="210"/>
      <c r="UIJ6" s="210"/>
      <c r="UIK6" s="210"/>
      <c r="UIL6" s="210"/>
      <c r="UIM6" s="210"/>
      <c r="UIN6" s="210"/>
      <c r="UIO6" s="210"/>
      <c r="UIP6" s="210"/>
      <c r="UIQ6" s="210"/>
      <c r="UIR6" s="210"/>
      <c r="UIS6" s="210"/>
      <c r="UIT6" s="210"/>
      <c r="UIU6" s="210"/>
      <c r="UIV6" s="210"/>
      <c r="UIW6" s="210"/>
      <c r="UIX6" s="210"/>
      <c r="UIY6" s="210"/>
      <c r="UIZ6" s="210"/>
      <c r="UJA6" s="210"/>
      <c r="UJB6" s="210"/>
      <c r="UJC6" s="210"/>
      <c r="UJD6" s="210"/>
      <c r="UJE6" s="210"/>
      <c r="UJF6" s="210"/>
      <c r="UJG6" s="210"/>
      <c r="UJH6" s="210"/>
      <c r="UJI6" s="210"/>
      <c r="UJJ6" s="210"/>
      <c r="UJK6" s="210"/>
      <c r="UJL6" s="210"/>
      <c r="UJM6" s="210"/>
      <c r="UJN6" s="210"/>
      <c r="UJO6" s="210"/>
      <c r="UJP6" s="210"/>
      <c r="UJQ6" s="210"/>
      <c r="UJR6" s="210"/>
      <c r="UJS6" s="210"/>
      <c r="UJT6" s="210"/>
      <c r="UJU6" s="210"/>
      <c r="UJV6" s="210"/>
      <c r="UJW6" s="210"/>
      <c r="UJX6" s="210"/>
      <c r="UJY6" s="210"/>
      <c r="UJZ6" s="210"/>
      <c r="UKA6" s="210"/>
      <c r="UKB6" s="210"/>
      <c r="UKC6" s="210"/>
      <c r="UKD6" s="210"/>
      <c r="UKE6" s="210"/>
      <c r="UKF6" s="210"/>
      <c r="UKG6" s="210"/>
      <c r="UKH6" s="210"/>
      <c r="UKI6" s="210"/>
      <c r="UKJ6" s="210"/>
      <c r="UKK6" s="210"/>
      <c r="UKL6" s="210"/>
      <c r="UKM6" s="210"/>
      <c r="UKN6" s="210"/>
      <c r="UKO6" s="210"/>
      <c r="UKP6" s="210"/>
      <c r="UKQ6" s="210"/>
      <c r="UKR6" s="210"/>
      <c r="UKS6" s="210"/>
      <c r="UKT6" s="210"/>
      <c r="UKU6" s="210"/>
      <c r="UKV6" s="210"/>
      <c r="UKW6" s="210"/>
      <c r="UKX6" s="210"/>
      <c r="UKY6" s="210"/>
      <c r="UKZ6" s="210"/>
      <c r="ULA6" s="210"/>
      <c r="ULB6" s="210"/>
      <c r="ULC6" s="210"/>
      <c r="ULD6" s="210"/>
      <c r="ULE6" s="210"/>
      <c r="ULF6" s="210"/>
      <c r="ULG6" s="210"/>
      <c r="ULH6" s="210"/>
      <c r="ULI6" s="210"/>
      <c r="ULJ6" s="210"/>
      <c r="ULK6" s="210"/>
      <c r="ULL6" s="210"/>
      <c r="ULM6" s="210"/>
      <c r="ULN6" s="210"/>
      <c r="ULO6" s="210"/>
      <c r="ULP6" s="210"/>
      <c r="ULQ6" s="210"/>
      <c r="ULR6" s="210"/>
      <c r="ULS6" s="210"/>
      <c r="ULT6" s="210"/>
      <c r="ULU6" s="210"/>
      <c r="ULV6" s="210"/>
      <c r="ULW6" s="210"/>
      <c r="ULX6" s="210"/>
      <c r="ULY6" s="210"/>
      <c r="ULZ6" s="210"/>
      <c r="UMA6" s="210"/>
      <c r="UMB6" s="210"/>
      <c r="UMC6" s="210"/>
      <c r="UMD6" s="210"/>
      <c r="UME6" s="210"/>
      <c r="UMF6" s="210"/>
      <c r="UMG6" s="210"/>
      <c r="UMH6" s="210"/>
      <c r="UMI6" s="210"/>
      <c r="UMJ6" s="210"/>
      <c r="UMK6" s="210"/>
      <c r="UML6" s="210"/>
      <c r="UMM6" s="210"/>
      <c r="UMN6" s="210"/>
      <c r="UMO6" s="210"/>
      <c r="UMP6" s="210"/>
      <c r="UMQ6" s="210"/>
      <c r="UMR6" s="210"/>
      <c r="UMS6" s="210"/>
      <c r="UMT6" s="210"/>
      <c r="UMU6" s="210"/>
      <c r="UMV6" s="210"/>
      <c r="UMW6" s="210"/>
      <c r="UMX6" s="210"/>
      <c r="UMY6" s="210"/>
      <c r="UMZ6" s="210"/>
      <c r="UNA6" s="210"/>
      <c r="UNB6" s="210"/>
      <c r="UNC6" s="210"/>
      <c r="UND6" s="210"/>
      <c r="UNE6" s="210"/>
      <c r="UNF6" s="210"/>
      <c r="UNG6" s="210"/>
      <c r="UNH6" s="210"/>
      <c r="UNI6" s="210"/>
      <c r="UNJ6" s="210"/>
      <c r="UNK6" s="210"/>
      <c r="UNL6" s="210"/>
      <c r="UNM6" s="210"/>
      <c r="UNN6" s="210"/>
      <c r="UNO6" s="210"/>
      <c r="UNP6" s="210"/>
      <c r="UNQ6" s="210"/>
      <c r="UNR6" s="210"/>
      <c r="UNS6" s="210"/>
      <c r="UNT6" s="210"/>
      <c r="UNU6" s="210"/>
      <c r="UNV6" s="210"/>
      <c r="UNW6" s="210"/>
      <c r="UNX6" s="210"/>
      <c r="UNY6" s="210"/>
      <c r="UNZ6" s="210"/>
      <c r="UOA6" s="210"/>
      <c r="UOB6" s="210"/>
      <c r="UOC6" s="210"/>
      <c r="UOD6" s="210"/>
      <c r="UOE6" s="210"/>
      <c r="UOF6" s="210"/>
      <c r="UOG6" s="210"/>
      <c r="UOH6" s="210"/>
      <c r="UOI6" s="210"/>
      <c r="UOJ6" s="210"/>
      <c r="UOK6" s="210"/>
      <c r="UOL6" s="210"/>
      <c r="UOM6" s="210"/>
      <c r="UON6" s="210"/>
      <c r="UOO6" s="210"/>
      <c r="UOP6" s="210"/>
      <c r="UOQ6" s="210"/>
      <c r="UOR6" s="210"/>
      <c r="UOS6" s="210"/>
      <c r="UOT6" s="210"/>
      <c r="UOU6" s="210"/>
      <c r="UOV6" s="210"/>
      <c r="UOW6" s="210"/>
      <c r="UOX6" s="210"/>
      <c r="UOY6" s="210"/>
      <c r="UOZ6" s="210"/>
      <c r="UPA6" s="210"/>
      <c r="UPB6" s="210"/>
      <c r="UPC6" s="210"/>
      <c r="UPD6" s="210"/>
      <c r="UPE6" s="210"/>
      <c r="UPF6" s="210"/>
      <c r="UPG6" s="210"/>
      <c r="UPH6" s="210"/>
      <c r="UPI6" s="210"/>
      <c r="UPJ6" s="210"/>
      <c r="UPK6" s="210"/>
      <c r="UPL6" s="210"/>
      <c r="UPM6" s="210"/>
      <c r="UPN6" s="210"/>
      <c r="UPO6" s="210"/>
      <c r="UPP6" s="210"/>
      <c r="UPQ6" s="210"/>
      <c r="UPR6" s="210"/>
      <c r="UPS6" s="210"/>
      <c r="UPT6" s="210"/>
      <c r="UPU6" s="210"/>
      <c r="UPV6" s="210"/>
      <c r="UPW6" s="210"/>
      <c r="UPX6" s="210"/>
      <c r="UPY6" s="210"/>
      <c r="UPZ6" s="210"/>
      <c r="UQA6" s="210"/>
      <c r="UQB6" s="210"/>
      <c r="UQC6" s="210"/>
      <c r="UQD6" s="210"/>
      <c r="UQE6" s="210"/>
      <c r="UQF6" s="210"/>
      <c r="UQG6" s="210"/>
      <c r="UQH6" s="210"/>
      <c r="UQI6" s="210"/>
      <c r="UQJ6" s="210"/>
      <c r="UQK6" s="210"/>
      <c r="UQL6" s="210"/>
      <c r="UQM6" s="210"/>
      <c r="UQN6" s="210"/>
      <c r="UQO6" s="210"/>
      <c r="UQP6" s="210"/>
      <c r="UQQ6" s="210"/>
      <c r="UQR6" s="210"/>
      <c r="UQS6" s="210"/>
      <c r="UQT6" s="210"/>
      <c r="UQU6" s="210"/>
      <c r="UQV6" s="210"/>
      <c r="UQW6" s="210"/>
      <c r="UQX6" s="210"/>
      <c r="UQY6" s="210"/>
      <c r="UQZ6" s="210"/>
      <c r="URA6" s="210"/>
      <c r="URB6" s="210"/>
      <c r="URC6" s="210"/>
      <c r="URD6" s="210"/>
      <c r="URE6" s="210"/>
      <c r="URF6" s="210"/>
      <c r="URG6" s="210"/>
      <c r="URH6" s="210"/>
      <c r="URI6" s="210"/>
      <c r="URJ6" s="210"/>
      <c r="URK6" s="210"/>
      <c r="URL6" s="210"/>
      <c r="URM6" s="210"/>
      <c r="URN6" s="210"/>
      <c r="URO6" s="210"/>
      <c r="URP6" s="210"/>
      <c r="URQ6" s="210"/>
      <c r="URR6" s="210"/>
      <c r="URS6" s="210"/>
      <c r="URT6" s="210"/>
      <c r="URU6" s="210"/>
      <c r="URV6" s="210"/>
      <c r="URW6" s="210"/>
      <c r="URX6" s="210"/>
      <c r="URY6" s="210"/>
      <c r="URZ6" s="210"/>
      <c r="USA6" s="210"/>
      <c r="USB6" s="210"/>
      <c r="USC6" s="210"/>
      <c r="USD6" s="210"/>
      <c r="USE6" s="210"/>
      <c r="USF6" s="210"/>
      <c r="USG6" s="210"/>
      <c r="USH6" s="210"/>
      <c r="USI6" s="210"/>
      <c r="USJ6" s="210"/>
      <c r="USK6" s="210"/>
      <c r="USL6" s="210"/>
      <c r="USM6" s="210"/>
      <c r="USN6" s="210"/>
      <c r="USO6" s="210"/>
      <c r="USP6" s="210"/>
      <c r="USQ6" s="210"/>
      <c r="USR6" s="210"/>
      <c r="USS6" s="210"/>
      <c r="UST6" s="210"/>
      <c r="USU6" s="210"/>
      <c r="USV6" s="210"/>
      <c r="USW6" s="210"/>
      <c r="USX6" s="210"/>
      <c r="USY6" s="210"/>
      <c r="USZ6" s="210"/>
      <c r="UTA6" s="210"/>
      <c r="UTB6" s="210"/>
      <c r="UTC6" s="210"/>
      <c r="UTD6" s="210"/>
      <c r="UTE6" s="210"/>
      <c r="UTF6" s="210"/>
      <c r="UTG6" s="210"/>
      <c r="UTH6" s="210"/>
      <c r="UTI6" s="210"/>
      <c r="UTJ6" s="210"/>
      <c r="UTK6" s="210"/>
      <c r="UTL6" s="210"/>
      <c r="UTM6" s="210"/>
      <c r="UTN6" s="210"/>
      <c r="UTO6" s="210"/>
      <c r="UTP6" s="210"/>
      <c r="UTQ6" s="210"/>
      <c r="UTR6" s="210"/>
      <c r="UTS6" s="210"/>
      <c r="UTT6" s="210"/>
      <c r="UTU6" s="210"/>
      <c r="UTV6" s="210"/>
      <c r="UTW6" s="210"/>
      <c r="UTX6" s="210"/>
      <c r="UTY6" s="210"/>
      <c r="UTZ6" s="210"/>
      <c r="UUA6" s="210"/>
      <c r="UUB6" s="210"/>
      <c r="UUC6" s="210"/>
      <c r="UUD6" s="210"/>
      <c r="UUE6" s="210"/>
      <c r="UUF6" s="210"/>
      <c r="UUG6" s="210"/>
      <c r="UUH6" s="210"/>
      <c r="UUI6" s="210"/>
      <c r="UUJ6" s="210"/>
      <c r="UUK6" s="210"/>
      <c r="UUL6" s="210"/>
      <c r="UUM6" s="210"/>
      <c r="UUN6" s="210"/>
      <c r="UUO6" s="210"/>
      <c r="UUP6" s="210"/>
      <c r="UUQ6" s="210"/>
      <c r="UUR6" s="210"/>
      <c r="UUS6" s="210"/>
      <c r="UUT6" s="210"/>
      <c r="UUU6" s="210"/>
      <c r="UUV6" s="210"/>
      <c r="UUW6" s="210"/>
      <c r="UUX6" s="210"/>
      <c r="UUY6" s="210"/>
      <c r="UUZ6" s="210"/>
      <c r="UVA6" s="210"/>
      <c r="UVB6" s="210"/>
      <c r="UVC6" s="210"/>
      <c r="UVD6" s="210"/>
      <c r="UVE6" s="210"/>
      <c r="UVF6" s="210"/>
      <c r="UVG6" s="210"/>
      <c r="UVH6" s="210"/>
      <c r="UVI6" s="210"/>
      <c r="UVJ6" s="210"/>
      <c r="UVK6" s="210"/>
      <c r="UVL6" s="210"/>
      <c r="UVM6" s="210"/>
      <c r="UVN6" s="210"/>
      <c r="UVO6" s="210"/>
      <c r="UVP6" s="210"/>
      <c r="UVQ6" s="210"/>
      <c r="UVR6" s="210"/>
      <c r="UVS6" s="210"/>
      <c r="UVT6" s="210"/>
      <c r="UVU6" s="210"/>
      <c r="UVV6" s="210"/>
      <c r="UVW6" s="210"/>
      <c r="UVX6" s="210"/>
      <c r="UVY6" s="210"/>
      <c r="UVZ6" s="210"/>
      <c r="UWA6" s="210"/>
      <c r="UWB6" s="210"/>
      <c r="UWC6" s="210"/>
      <c r="UWD6" s="210"/>
      <c r="UWE6" s="210"/>
      <c r="UWF6" s="210"/>
      <c r="UWG6" s="210"/>
      <c r="UWH6" s="210"/>
      <c r="UWI6" s="210"/>
      <c r="UWJ6" s="210"/>
      <c r="UWK6" s="210"/>
      <c r="UWL6" s="210"/>
      <c r="UWM6" s="210"/>
      <c r="UWN6" s="210"/>
      <c r="UWO6" s="210"/>
      <c r="UWP6" s="210"/>
      <c r="UWQ6" s="210"/>
      <c r="UWR6" s="210"/>
      <c r="UWS6" s="210"/>
      <c r="UWT6" s="210"/>
      <c r="UWU6" s="210"/>
      <c r="UWV6" s="210"/>
      <c r="UWW6" s="210"/>
      <c r="UWX6" s="210"/>
      <c r="UWY6" s="210"/>
      <c r="UWZ6" s="210"/>
      <c r="UXA6" s="210"/>
      <c r="UXB6" s="210"/>
      <c r="UXC6" s="210"/>
      <c r="UXD6" s="210"/>
      <c r="UXE6" s="210"/>
      <c r="UXF6" s="210"/>
      <c r="UXG6" s="210"/>
      <c r="UXH6" s="210"/>
      <c r="UXI6" s="210"/>
      <c r="UXJ6" s="210"/>
      <c r="UXK6" s="210"/>
      <c r="UXL6" s="210"/>
      <c r="UXM6" s="210"/>
      <c r="UXN6" s="210"/>
      <c r="UXO6" s="210"/>
      <c r="UXP6" s="210"/>
      <c r="UXQ6" s="210"/>
      <c r="UXR6" s="210"/>
      <c r="UXS6" s="210"/>
      <c r="UXT6" s="210"/>
      <c r="UXU6" s="210"/>
      <c r="UXV6" s="210"/>
      <c r="UXW6" s="210"/>
      <c r="UXX6" s="210"/>
      <c r="UXY6" s="210"/>
      <c r="UXZ6" s="210"/>
      <c r="UYA6" s="210"/>
      <c r="UYB6" s="210"/>
      <c r="UYC6" s="210"/>
      <c r="UYD6" s="210"/>
      <c r="UYE6" s="210"/>
      <c r="UYF6" s="210"/>
      <c r="UYG6" s="210"/>
      <c r="UYH6" s="210"/>
      <c r="UYI6" s="210"/>
      <c r="UYJ6" s="210"/>
      <c r="UYK6" s="210"/>
      <c r="UYL6" s="210"/>
      <c r="UYM6" s="210"/>
      <c r="UYN6" s="210"/>
      <c r="UYO6" s="210"/>
      <c r="UYP6" s="210"/>
      <c r="UYQ6" s="210"/>
      <c r="UYR6" s="210"/>
      <c r="UYS6" s="210"/>
      <c r="UYT6" s="210"/>
      <c r="UYU6" s="210"/>
      <c r="UYV6" s="210"/>
      <c r="UYW6" s="210"/>
      <c r="UYX6" s="210"/>
      <c r="UYY6" s="210"/>
      <c r="UYZ6" s="210"/>
      <c r="UZA6" s="210"/>
      <c r="UZB6" s="210"/>
      <c r="UZC6" s="210"/>
      <c r="UZD6" s="210"/>
      <c r="UZE6" s="210"/>
      <c r="UZF6" s="210"/>
      <c r="UZG6" s="210"/>
      <c r="UZH6" s="210"/>
      <c r="UZI6" s="210"/>
      <c r="UZJ6" s="210"/>
      <c r="UZK6" s="210"/>
      <c r="UZL6" s="210"/>
      <c r="UZM6" s="210"/>
      <c r="UZN6" s="210"/>
      <c r="UZO6" s="210"/>
      <c r="UZP6" s="210"/>
      <c r="UZQ6" s="210"/>
      <c r="UZR6" s="210"/>
      <c r="UZS6" s="210"/>
      <c r="UZT6" s="210"/>
      <c r="UZU6" s="210"/>
      <c r="UZV6" s="210"/>
      <c r="UZW6" s="210"/>
      <c r="UZX6" s="210"/>
      <c r="UZY6" s="210"/>
      <c r="UZZ6" s="210"/>
      <c r="VAA6" s="210"/>
      <c r="VAB6" s="210"/>
      <c r="VAC6" s="210"/>
      <c r="VAD6" s="210"/>
      <c r="VAE6" s="210"/>
      <c r="VAF6" s="210"/>
      <c r="VAG6" s="210"/>
      <c r="VAH6" s="210"/>
      <c r="VAI6" s="210"/>
      <c r="VAJ6" s="210"/>
      <c r="VAK6" s="210"/>
      <c r="VAL6" s="210"/>
      <c r="VAM6" s="210"/>
      <c r="VAN6" s="210"/>
      <c r="VAO6" s="210"/>
      <c r="VAP6" s="210"/>
      <c r="VAQ6" s="210"/>
      <c r="VAR6" s="210"/>
      <c r="VAS6" s="210"/>
      <c r="VAT6" s="210"/>
      <c r="VAU6" s="210"/>
      <c r="VAV6" s="210"/>
      <c r="VAW6" s="210"/>
      <c r="VAX6" s="210"/>
      <c r="VAY6" s="210"/>
      <c r="VAZ6" s="210"/>
      <c r="VBA6" s="210"/>
      <c r="VBB6" s="210"/>
      <c r="VBC6" s="210"/>
      <c r="VBD6" s="210"/>
      <c r="VBE6" s="210"/>
      <c r="VBF6" s="210"/>
      <c r="VBG6" s="210"/>
      <c r="VBH6" s="210"/>
      <c r="VBI6" s="210"/>
      <c r="VBJ6" s="210"/>
      <c r="VBK6" s="210"/>
      <c r="VBL6" s="210"/>
      <c r="VBM6" s="210"/>
      <c r="VBN6" s="210"/>
      <c r="VBO6" s="210"/>
      <c r="VBP6" s="210"/>
      <c r="VBQ6" s="210"/>
      <c r="VBR6" s="210"/>
      <c r="VBS6" s="210"/>
      <c r="VBT6" s="210"/>
      <c r="VBU6" s="210"/>
      <c r="VBV6" s="210"/>
      <c r="VBW6" s="210"/>
      <c r="VBX6" s="210"/>
      <c r="VBY6" s="210"/>
      <c r="VBZ6" s="210"/>
      <c r="VCA6" s="210"/>
      <c r="VCB6" s="210"/>
      <c r="VCC6" s="210"/>
      <c r="VCD6" s="210"/>
      <c r="VCE6" s="210"/>
      <c r="VCF6" s="210"/>
      <c r="VCG6" s="210"/>
      <c r="VCH6" s="210"/>
      <c r="VCI6" s="210"/>
      <c r="VCJ6" s="210"/>
      <c r="VCK6" s="210"/>
      <c r="VCL6" s="210"/>
      <c r="VCM6" s="210"/>
      <c r="VCN6" s="210"/>
      <c r="VCO6" s="210"/>
      <c r="VCP6" s="210"/>
      <c r="VCQ6" s="210"/>
      <c r="VCR6" s="210"/>
      <c r="VCS6" s="210"/>
      <c r="VCT6" s="210"/>
      <c r="VCU6" s="210"/>
      <c r="VCV6" s="210"/>
      <c r="VCW6" s="210"/>
      <c r="VCX6" s="210"/>
      <c r="VCY6" s="210"/>
      <c r="VCZ6" s="210"/>
      <c r="VDA6" s="210"/>
      <c r="VDB6" s="210"/>
      <c r="VDC6" s="210"/>
      <c r="VDD6" s="210"/>
      <c r="VDE6" s="210"/>
      <c r="VDF6" s="210"/>
      <c r="VDG6" s="210"/>
      <c r="VDH6" s="210"/>
      <c r="VDI6" s="210"/>
      <c r="VDJ6" s="210"/>
      <c r="VDK6" s="210"/>
      <c r="VDL6" s="210"/>
      <c r="VDM6" s="210"/>
      <c r="VDN6" s="210"/>
      <c r="VDO6" s="210"/>
      <c r="VDP6" s="210"/>
      <c r="VDQ6" s="210"/>
      <c r="VDR6" s="210"/>
      <c r="VDS6" s="210"/>
      <c r="VDT6" s="210"/>
      <c r="VDU6" s="210"/>
      <c r="VDV6" s="210"/>
      <c r="VDW6" s="210"/>
      <c r="VDX6" s="210"/>
      <c r="VDY6" s="210"/>
      <c r="VDZ6" s="210"/>
      <c r="VEA6" s="210"/>
      <c r="VEB6" s="210"/>
      <c r="VEC6" s="210"/>
      <c r="VED6" s="210"/>
      <c r="VEE6" s="210"/>
      <c r="VEF6" s="210"/>
      <c r="VEG6" s="210"/>
      <c r="VEH6" s="210"/>
      <c r="VEI6" s="210"/>
      <c r="VEJ6" s="210"/>
      <c r="VEK6" s="210"/>
      <c r="VEL6" s="210"/>
      <c r="VEM6" s="210"/>
      <c r="VEN6" s="210"/>
      <c r="VEO6" s="210"/>
      <c r="VEP6" s="210"/>
      <c r="VEQ6" s="210"/>
      <c r="VER6" s="210"/>
      <c r="VES6" s="210"/>
      <c r="VET6" s="210"/>
      <c r="VEU6" s="210"/>
      <c r="VEV6" s="210"/>
      <c r="VEW6" s="210"/>
      <c r="VEX6" s="210"/>
      <c r="VEY6" s="210"/>
      <c r="VEZ6" s="210"/>
      <c r="VFA6" s="210"/>
      <c r="VFB6" s="210"/>
      <c r="VFC6" s="210"/>
      <c r="VFD6" s="210"/>
      <c r="VFE6" s="210"/>
      <c r="VFF6" s="210"/>
      <c r="VFG6" s="210"/>
      <c r="VFH6" s="210"/>
      <c r="VFI6" s="210"/>
      <c r="VFJ6" s="210"/>
      <c r="VFK6" s="210"/>
      <c r="VFL6" s="210"/>
      <c r="VFM6" s="210"/>
      <c r="VFN6" s="210"/>
      <c r="VFO6" s="210"/>
      <c r="VFP6" s="210"/>
      <c r="VFQ6" s="210"/>
      <c r="VFR6" s="210"/>
      <c r="VFS6" s="210"/>
      <c r="VFT6" s="210"/>
      <c r="VFU6" s="210"/>
      <c r="VFV6" s="210"/>
      <c r="VFW6" s="210"/>
      <c r="VFX6" s="210"/>
      <c r="VFY6" s="210"/>
      <c r="VFZ6" s="210"/>
      <c r="VGA6" s="210"/>
      <c r="VGB6" s="210"/>
      <c r="VGC6" s="210"/>
      <c r="VGD6" s="210"/>
      <c r="VGE6" s="210"/>
      <c r="VGF6" s="210"/>
      <c r="VGG6" s="210"/>
      <c r="VGH6" s="210"/>
      <c r="VGI6" s="210"/>
      <c r="VGJ6" s="210"/>
      <c r="VGK6" s="210"/>
      <c r="VGL6" s="210"/>
      <c r="VGM6" s="210"/>
      <c r="VGN6" s="210"/>
      <c r="VGO6" s="210"/>
      <c r="VGP6" s="210"/>
      <c r="VGQ6" s="210"/>
      <c r="VGR6" s="210"/>
      <c r="VGS6" s="210"/>
      <c r="VGT6" s="210"/>
      <c r="VGU6" s="210"/>
      <c r="VGV6" s="210"/>
      <c r="VGW6" s="210"/>
      <c r="VGX6" s="210"/>
      <c r="VGY6" s="210"/>
      <c r="VGZ6" s="210"/>
      <c r="VHA6" s="210"/>
      <c r="VHB6" s="210"/>
      <c r="VHC6" s="210"/>
      <c r="VHD6" s="210"/>
      <c r="VHE6" s="210"/>
      <c r="VHF6" s="210"/>
      <c r="VHG6" s="210"/>
      <c r="VHH6" s="210"/>
      <c r="VHI6" s="210"/>
      <c r="VHJ6" s="210"/>
      <c r="VHK6" s="210"/>
      <c r="VHL6" s="210"/>
      <c r="VHM6" s="210"/>
      <c r="VHN6" s="210"/>
      <c r="VHO6" s="210"/>
      <c r="VHP6" s="210"/>
      <c r="VHQ6" s="210"/>
      <c r="VHR6" s="210"/>
      <c r="VHS6" s="210"/>
      <c r="VHT6" s="210"/>
      <c r="VHU6" s="210"/>
      <c r="VHV6" s="210"/>
      <c r="VHW6" s="210"/>
      <c r="VHX6" s="210"/>
      <c r="VHY6" s="210"/>
      <c r="VHZ6" s="210"/>
      <c r="VIA6" s="210"/>
      <c r="VIB6" s="210"/>
      <c r="VIC6" s="210"/>
      <c r="VID6" s="210"/>
      <c r="VIE6" s="210"/>
      <c r="VIF6" s="210"/>
      <c r="VIG6" s="210"/>
      <c r="VIH6" s="210"/>
      <c r="VII6" s="210"/>
      <c r="VIJ6" s="210"/>
      <c r="VIK6" s="210"/>
      <c r="VIL6" s="210"/>
      <c r="VIM6" s="210"/>
      <c r="VIN6" s="210"/>
      <c r="VIO6" s="210"/>
      <c r="VIP6" s="210"/>
      <c r="VIQ6" s="210"/>
      <c r="VIR6" s="210"/>
      <c r="VIS6" s="210"/>
      <c r="VIT6" s="210"/>
      <c r="VIU6" s="210"/>
      <c r="VIV6" s="210"/>
      <c r="VIW6" s="210"/>
      <c r="VIX6" s="210"/>
      <c r="VIY6" s="210"/>
      <c r="VIZ6" s="210"/>
      <c r="VJA6" s="210"/>
      <c r="VJB6" s="210"/>
      <c r="VJC6" s="210"/>
      <c r="VJD6" s="210"/>
      <c r="VJE6" s="210"/>
      <c r="VJF6" s="210"/>
      <c r="VJG6" s="210"/>
      <c r="VJH6" s="210"/>
      <c r="VJI6" s="210"/>
      <c r="VJJ6" s="210"/>
      <c r="VJK6" s="210"/>
      <c r="VJL6" s="210"/>
      <c r="VJM6" s="210"/>
      <c r="VJN6" s="210"/>
      <c r="VJO6" s="210"/>
      <c r="VJP6" s="210"/>
      <c r="VJQ6" s="210"/>
      <c r="VJR6" s="210"/>
      <c r="VJS6" s="210"/>
      <c r="VJT6" s="210"/>
      <c r="VJU6" s="210"/>
      <c r="VJV6" s="210"/>
      <c r="VJW6" s="210"/>
      <c r="VJX6" s="210"/>
      <c r="VJY6" s="210"/>
      <c r="VJZ6" s="210"/>
      <c r="VKA6" s="210"/>
      <c r="VKB6" s="210"/>
      <c r="VKC6" s="210"/>
      <c r="VKD6" s="210"/>
      <c r="VKE6" s="210"/>
      <c r="VKF6" s="210"/>
      <c r="VKG6" s="210"/>
      <c r="VKH6" s="210"/>
      <c r="VKI6" s="210"/>
      <c r="VKJ6" s="210"/>
      <c r="VKK6" s="210"/>
      <c r="VKL6" s="210"/>
      <c r="VKM6" s="210"/>
      <c r="VKN6" s="210"/>
      <c r="VKO6" s="210"/>
      <c r="VKP6" s="210"/>
      <c r="VKQ6" s="210"/>
      <c r="VKR6" s="210"/>
      <c r="VKS6" s="210"/>
      <c r="VKT6" s="210"/>
      <c r="VKU6" s="210"/>
      <c r="VKV6" s="210"/>
      <c r="VKW6" s="210"/>
      <c r="VKX6" s="210"/>
      <c r="VKY6" s="210"/>
      <c r="VKZ6" s="210"/>
      <c r="VLA6" s="210"/>
      <c r="VLB6" s="210"/>
      <c r="VLC6" s="210"/>
      <c r="VLD6" s="210"/>
      <c r="VLE6" s="210"/>
      <c r="VLF6" s="210"/>
      <c r="VLG6" s="210"/>
      <c r="VLH6" s="210"/>
      <c r="VLI6" s="210"/>
      <c r="VLJ6" s="210"/>
      <c r="VLK6" s="210"/>
      <c r="VLL6" s="210"/>
      <c r="VLM6" s="210"/>
      <c r="VLN6" s="210"/>
      <c r="VLO6" s="210"/>
      <c r="VLP6" s="210"/>
      <c r="VLQ6" s="210"/>
      <c r="VLR6" s="210"/>
      <c r="VLS6" s="210"/>
      <c r="VLT6" s="210"/>
      <c r="VLU6" s="210"/>
      <c r="VLV6" s="210"/>
      <c r="VLW6" s="210"/>
      <c r="VLX6" s="210"/>
      <c r="VLY6" s="210"/>
      <c r="VLZ6" s="210"/>
      <c r="VMA6" s="210"/>
      <c r="VMB6" s="210"/>
      <c r="VMC6" s="210"/>
      <c r="VMD6" s="210"/>
      <c r="VME6" s="210"/>
      <c r="VMF6" s="210"/>
      <c r="VMG6" s="210"/>
      <c r="VMH6" s="210"/>
      <c r="VMI6" s="210"/>
      <c r="VMJ6" s="210"/>
      <c r="VMK6" s="210"/>
      <c r="VML6" s="210"/>
      <c r="VMM6" s="210"/>
      <c r="VMN6" s="210"/>
      <c r="VMO6" s="210"/>
      <c r="VMP6" s="210"/>
      <c r="VMQ6" s="210"/>
      <c r="VMR6" s="210"/>
      <c r="VMS6" s="210"/>
      <c r="VMT6" s="210"/>
      <c r="VMU6" s="210"/>
      <c r="VMV6" s="210"/>
      <c r="VMW6" s="210"/>
      <c r="VMX6" s="210"/>
      <c r="VMY6" s="210"/>
      <c r="VMZ6" s="210"/>
      <c r="VNA6" s="210"/>
      <c r="VNB6" s="210"/>
      <c r="VNC6" s="210"/>
      <c r="VND6" s="210"/>
      <c r="VNE6" s="210"/>
      <c r="VNF6" s="210"/>
      <c r="VNG6" s="210"/>
      <c r="VNH6" s="210"/>
      <c r="VNI6" s="210"/>
      <c r="VNJ6" s="210"/>
      <c r="VNK6" s="210"/>
      <c r="VNL6" s="210"/>
      <c r="VNM6" s="210"/>
      <c r="VNN6" s="210"/>
      <c r="VNO6" s="210"/>
      <c r="VNP6" s="210"/>
      <c r="VNQ6" s="210"/>
      <c r="VNR6" s="210"/>
      <c r="VNS6" s="210"/>
      <c r="VNT6" s="210"/>
      <c r="VNU6" s="210"/>
      <c r="VNV6" s="210"/>
      <c r="VNW6" s="210"/>
      <c r="VNX6" s="210"/>
      <c r="VNY6" s="210"/>
      <c r="VNZ6" s="210"/>
      <c r="VOA6" s="210"/>
      <c r="VOB6" s="210"/>
      <c r="VOC6" s="210"/>
      <c r="VOD6" s="210"/>
      <c r="VOE6" s="210"/>
      <c r="VOF6" s="210"/>
      <c r="VOG6" s="210"/>
      <c r="VOH6" s="210"/>
      <c r="VOI6" s="210"/>
      <c r="VOJ6" s="210"/>
      <c r="VOK6" s="210"/>
      <c r="VOL6" s="210"/>
      <c r="VOM6" s="210"/>
      <c r="VON6" s="210"/>
      <c r="VOO6" s="210"/>
      <c r="VOP6" s="210"/>
      <c r="VOQ6" s="210"/>
      <c r="VOR6" s="210"/>
      <c r="VOS6" s="210"/>
      <c r="VOT6" s="210"/>
      <c r="VOU6" s="210"/>
      <c r="VOV6" s="210"/>
      <c r="VOW6" s="210"/>
      <c r="VOX6" s="210"/>
      <c r="VOY6" s="210"/>
      <c r="VOZ6" s="210"/>
      <c r="VPA6" s="210"/>
      <c r="VPB6" s="210"/>
      <c r="VPC6" s="210"/>
      <c r="VPD6" s="210"/>
      <c r="VPE6" s="210"/>
      <c r="VPF6" s="210"/>
      <c r="VPG6" s="210"/>
      <c r="VPH6" s="210"/>
      <c r="VPI6" s="210"/>
      <c r="VPJ6" s="210"/>
      <c r="VPK6" s="210"/>
      <c r="VPL6" s="210"/>
      <c r="VPM6" s="210"/>
      <c r="VPN6" s="210"/>
      <c r="VPO6" s="210"/>
      <c r="VPP6" s="210"/>
      <c r="VPQ6" s="210"/>
      <c r="VPR6" s="210"/>
      <c r="VPS6" s="210"/>
      <c r="VPT6" s="210"/>
      <c r="VPU6" s="210"/>
      <c r="VPV6" s="210"/>
      <c r="VPW6" s="210"/>
      <c r="VPX6" s="210"/>
      <c r="VPY6" s="210"/>
      <c r="VPZ6" s="210"/>
      <c r="VQA6" s="210"/>
      <c r="VQB6" s="210"/>
      <c r="VQC6" s="210"/>
      <c r="VQD6" s="210"/>
      <c r="VQE6" s="210"/>
      <c r="VQF6" s="210"/>
      <c r="VQG6" s="210"/>
      <c r="VQH6" s="210"/>
      <c r="VQI6" s="210"/>
      <c r="VQJ6" s="210"/>
      <c r="VQK6" s="210"/>
      <c r="VQL6" s="210"/>
      <c r="VQM6" s="210"/>
      <c r="VQN6" s="210"/>
      <c r="VQO6" s="210"/>
      <c r="VQP6" s="210"/>
      <c r="VQQ6" s="210"/>
      <c r="VQR6" s="210"/>
      <c r="VQS6" s="210"/>
      <c r="VQT6" s="210"/>
      <c r="VQU6" s="210"/>
      <c r="VQV6" s="210"/>
      <c r="VQW6" s="210"/>
      <c r="VQX6" s="210"/>
      <c r="VQY6" s="210"/>
      <c r="VQZ6" s="210"/>
      <c r="VRA6" s="210"/>
      <c r="VRB6" s="210"/>
      <c r="VRC6" s="210"/>
      <c r="VRD6" s="210"/>
      <c r="VRE6" s="210"/>
      <c r="VRF6" s="210"/>
      <c r="VRG6" s="210"/>
      <c r="VRH6" s="210"/>
      <c r="VRI6" s="210"/>
      <c r="VRJ6" s="210"/>
      <c r="VRK6" s="210"/>
      <c r="VRL6" s="210"/>
      <c r="VRM6" s="210"/>
      <c r="VRN6" s="210"/>
      <c r="VRO6" s="210"/>
      <c r="VRP6" s="210"/>
      <c r="VRQ6" s="210"/>
      <c r="VRR6" s="210"/>
      <c r="VRS6" s="210"/>
      <c r="VRT6" s="210"/>
      <c r="VRU6" s="210"/>
      <c r="VRV6" s="210"/>
      <c r="VRW6" s="210"/>
      <c r="VRX6" s="210"/>
      <c r="VRY6" s="210"/>
      <c r="VRZ6" s="210"/>
      <c r="VSA6" s="210"/>
      <c r="VSB6" s="210"/>
      <c r="VSC6" s="210"/>
      <c r="VSD6" s="210"/>
      <c r="VSE6" s="210"/>
      <c r="VSF6" s="210"/>
      <c r="VSG6" s="210"/>
      <c r="VSH6" s="210"/>
      <c r="VSI6" s="210"/>
      <c r="VSJ6" s="210"/>
      <c r="VSK6" s="210"/>
      <c r="VSL6" s="210"/>
      <c r="VSM6" s="210"/>
      <c r="VSN6" s="210"/>
      <c r="VSO6" s="210"/>
      <c r="VSP6" s="210"/>
      <c r="VSQ6" s="210"/>
      <c r="VSR6" s="210"/>
      <c r="VSS6" s="210"/>
      <c r="VST6" s="210"/>
      <c r="VSU6" s="210"/>
      <c r="VSV6" s="210"/>
      <c r="VSW6" s="210"/>
      <c r="VSX6" s="210"/>
      <c r="VSY6" s="210"/>
      <c r="VSZ6" s="210"/>
      <c r="VTA6" s="210"/>
      <c r="VTB6" s="210"/>
      <c r="VTC6" s="210"/>
      <c r="VTD6" s="210"/>
      <c r="VTE6" s="210"/>
      <c r="VTF6" s="210"/>
      <c r="VTG6" s="210"/>
      <c r="VTH6" s="210"/>
      <c r="VTI6" s="210"/>
      <c r="VTJ6" s="210"/>
      <c r="VTK6" s="210"/>
      <c r="VTL6" s="210"/>
      <c r="VTM6" s="210"/>
      <c r="VTN6" s="210"/>
      <c r="VTO6" s="210"/>
      <c r="VTP6" s="210"/>
      <c r="VTQ6" s="210"/>
      <c r="VTR6" s="210"/>
      <c r="VTS6" s="210"/>
      <c r="VTT6" s="210"/>
      <c r="VTU6" s="210"/>
      <c r="VTV6" s="210"/>
      <c r="VTW6" s="210"/>
      <c r="VTX6" s="210"/>
      <c r="VTY6" s="210"/>
      <c r="VTZ6" s="210"/>
      <c r="VUA6" s="210"/>
      <c r="VUB6" s="210"/>
      <c r="VUC6" s="210"/>
      <c r="VUD6" s="210"/>
      <c r="VUE6" s="210"/>
      <c r="VUF6" s="210"/>
      <c r="VUG6" s="210"/>
      <c r="VUH6" s="210"/>
      <c r="VUI6" s="210"/>
      <c r="VUJ6" s="210"/>
      <c r="VUK6" s="210"/>
      <c r="VUL6" s="210"/>
      <c r="VUM6" s="210"/>
      <c r="VUN6" s="210"/>
      <c r="VUO6" s="210"/>
      <c r="VUP6" s="210"/>
      <c r="VUQ6" s="210"/>
      <c r="VUR6" s="210"/>
      <c r="VUS6" s="210"/>
      <c r="VUT6" s="210"/>
      <c r="VUU6" s="210"/>
      <c r="VUV6" s="210"/>
      <c r="VUW6" s="210"/>
      <c r="VUX6" s="210"/>
      <c r="VUY6" s="210"/>
      <c r="VUZ6" s="210"/>
      <c r="VVA6" s="210"/>
      <c r="VVB6" s="210"/>
      <c r="VVC6" s="210"/>
      <c r="VVD6" s="210"/>
      <c r="VVE6" s="210"/>
      <c r="VVF6" s="210"/>
      <c r="VVG6" s="210"/>
      <c r="VVH6" s="210"/>
      <c r="VVI6" s="210"/>
      <c r="VVJ6" s="210"/>
      <c r="VVK6" s="210"/>
      <c r="VVL6" s="210"/>
      <c r="VVM6" s="210"/>
      <c r="VVN6" s="210"/>
      <c r="VVO6" s="210"/>
      <c r="VVP6" s="210"/>
      <c r="VVQ6" s="210"/>
      <c r="VVR6" s="210"/>
      <c r="VVS6" s="210"/>
      <c r="VVT6" s="210"/>
      <c r="VVU6" s="210"/>
      <c r="VVV6" s="210"/>
      <c r="VVW6" s="210"/>
      <c r="VVX6" s="210"/>
      <c r="VVY6" s="210"/>
      <c r="VVZ6" s="210"/>
      <c r="VWA6" s="210"/>
      <c r="VWB6" s="210"/>
      <c r="VWC6" s="210"/>
      <c r="VWD6" s="210"/>
      <c r="VWE6" s="210"/>
      <c r="VWF6" s="210"/>
      <c r="VWG6" s="210"/>
      <c r="VWH6" s="210"/>
      <c r="VWI6" s="210"/>
      <c r="VWJ6" s="210"/>
      <c r="VWK6" s="210"/>
      <c r="VWL6" s="210"/>
      <c r="VWM6" s="210"/>
      <c r="VWN6" s="210"/>
      <c r="VWO6" s="210"/>
      <c r="VWP6" s="210"/>
      <c r="VWQ6" s="210"/>
      <c r="VWR6" s="210"/>
      <c r="VWS6" s="210"/>
      <c r="VWT6" s="210"/>
      <c r="VWU6" s="210"/>
      <c r="VWV6" s="210"/>
      <c r="VWW6" s="210"/>
      <c r="VWX6" s="210"/>
      <c r="VWY6" s="210"/>
      <c r="VWZ6" s="210"/>
      <c r="VXA6" s="210"/>
      <c r="VXB6" s="210"/>
      <c r="VXC6" s="210"/>
      <c r="VXD6" s="210"/>
      <c r="VXE6" s="210"/>
      <c r="VXF6" s="210"/>
      <c r="VXG6" s="210"/>
      <c r="VXH6" s="210"/>
      <c r="VXI6" s="210"/>
      <c r="VXJ6" s="210"/>
      <c r="VXK6" s="210"/>
      <c r="VXL6" s="210"/>
      <c r="VXM6" s="210"/>
      <c r="VXN6" s="210"/>
      <c r="VXO6" s="210"/>
      <c r="VXP6" s="210"/>
      <c r="VXQ6" s="210"/>
      <c r="VXR6" s="210"/>
      <c r="VXS6" s="210"/>
      <c r="VXT6" s="210"/>
      <c r="VXU6" s="210"/>
      <c r="VXV6" s="210"/>
      <c r="VXW6" s="210"/>
      <c r="VXX6" s="210"/>
      <c r="VXY6" s="210"/>
      <c r="VXZ6" s="210"/>
      <c r="VYA6" s="210"/>
      <c r="VYB6" s="210"/>
      <c r="VYC6" s="210"/>
      <c r="VYD6" s="210"/>
      <c r="VYE6" s="210"/>
      <c r="VYF6" s="210"/>
      <c r="VYG6" s="210"/>
      <c r="VYH6" s="210"/>
      <c r="VYI6" s="210"/>
      <c r="VYJ6" s="210"/>
      <c r="VYK6" s="210"/>
      <c r="VYL6" s="210"/>
      <c r="VYM6" s="210"/>
      <c r="VYN6" s="210"/>
      <c r="VYO6" s="210"/>
      <c r="VYP6" s="210"/>
      <c r="VYQ6" s="210"/>
      <c r="VYR6" s="210"/>
      <c r="VYS6" s="210"/>
      <c r="VYT6" s="210"/>
      <c r="VYU6" s="210"/>
      <c r="VYV6" s="210"/>
      <c r="VYW6" s="210"/>
      <c r="VYX6" s="210"/>
      <c r="VYY6" s="210"/>
      <c r="VYZ6" s="210"/>
      <c r="VZA6" s="210"/>
      <c r="VZB6" s="210"/>
      <c r="VZC6" s="210"/>
      <c r="VZD6" s="210"/>
      <c r="VZE6" s="210"/>
      <c r="VZF6" s="210"/>
      <c r="VZG6" s="210"/>
      <c r="VZH6" s="210"/>
      <c r="VZI6" s="210"/>
      <c r="VZJ6" s="210"/>
      <c r="VZK6" s="210"/>
      <c r="VZL6" s="210"/>
      <c r="VZM6" s="210"/>
      <c r="VZN6" s="210"/>
      <c r="VZO6" s="210"/>
      <c r="VZP6" s="210"/>
      <c r="VZQ6" s="210"/>
      <c r="VZR6" s="210"/>
      <c r="VZS6" s="210"/>
      <c r="VZT6" s="210"/>
      <c r="VZU6" s="210"/>
      <c r="VZV6" s="210"/>
      <c r="VZW6" s="210"/>
      <c r="VZX6" s="210"/>
      <c r="VZY6" s="210"/>
      <c r="VZZ6" s="210"/>
      <c r="WAA6" s="210"/>
      <c r="WAB6" s="210"/>
      <c r="WAC6" s="210"/>
      <c r="WAD6" s="210"/>
      <c r="WAE6" s="210"/>
      <c r="WAF6" s="210"/>
      <c r="WAG6" s="210"/>
      <c r="WAH6" s="210"/>
      <c r="WAI6" s="210"/>
      <c r="WAJ6" s="210"/>
      <c r="WAK6" s="210"/>
      <c r="WAL6" s="210"/>
      <c r="WAM6" s="210"/>
      <c r="WAN6" s="210"/>
      <c r="WAO6" s="210"/>
      <c r="WAP6" s="210"/>
      <c r="WAQ6" s="210"/>
      <c r="WAR6" s="210"/>
      <c r="WAS6" s="210"/>
      <c r="WAT6" s="210"/>
      <c r="WAU6" s="210"/>
      <c r="WAV6" s="210"/>
      <c r="WAW6" s="210"/>
      <c r="WAX6" s="210"/>
      <c r="WAY6" s="210"/>
      <c r="WAZ6" s="210"/>
      <c r="WBA6" s="210"/>
      <c r="WBB6" s="210"/>
      <c r="WBC6" s="210"/>
      <c r="WBD6" s="210"/>
      <c r="WBE6" s="210"/>
      <c r="WBF6" s="210"/>
      <c r="WBG6" s="210"/>
      <c r="WBH6" s="210"/>
      <c r="WBI6" s="210"/>
      <c r="WBJ6" s="210"/>
      <c r="WBK6" s="210"/>
      <c r="WBL6" s="210"/>
      <c r="WBM6" s="210"/>
      <c r="WBN6" s="210"/>
      <c r="WBO6" s="210"/>
      <c r="WBP6" s="210"/>
      <c r="WBQ6" s="210"/>
      <c r="WBR6" s="210"/>
      <c r="WBS6" s="210"/>
      <c r="WBT6" s="210"/>
      <c r="WBU6" s="210"/>
      <c r="WBV6" s="210"/>
      <c r="WBW6" s="210"/>
      <c r="WBX6" s="210"/>
      <c r="WBY6" s="210"/>
      <c r="WBZ6" s="210"/>
      <c r="WCA6" s="210"/>
      <c r="WCB6" s="210"/>
      <c r="WCC6" s="210"/>
      <c r="WCD6" s="210"/>
      <c r="WCE6" s="210"/>
      <c r="WCF6" s="210"/>
      <c r="WCG6" s="210"/>
      <c r="WCH6" s="210"/>
      <c r="WCI6" s="210"/>
      <c r="WCJ6" s="210"/>
      <c r="WCK6" s="210"/>
      <c r="WCL6" s="210"/>
      <c r="WCM6" s="210"/>
      <c r="WCN6" s="210"/>
      <c r="WCO6" s="210"/>
      <c r="WCP6" s="210"/>
      <c r="WCQ6" s="210"/>
      <c r="WCR6" s="210"/>
      <c r="WCS6" s="210"/>
      <c r="WCT6" s="210"/>
      <c r="WCU6" s="210"/>
      <c r="WCV6" s="210"/>
      <c r="WCW6" s="210"/>
      <c r="WCX6" s="210"/>
      <c r="WCY6" s="210"/>
      <c r="WCZ6" s="210"/>
      <c r="WDA6" s="210"/>
      <c r="WDB6" s="210"/>
      <c r="WDC6" s="210"/>
      <c r="WDD6" s="210"/>
      <c r="WDE6" s="210"/>
      <c r="WDF6" s="210"/>
      <c r="WDG6" s="210"/>
      <c r="WDH6" s="210"/>
      <c r="WDI6" s="210"/>
      <c r="WDJ6" s="210"/>
      <c r="WDK6" s="210"/>
      <c r="WDL6" s="210"/>
      <c r="WDM6" s="210"/>
      <c r="WDN6" s="210"/>
      <c r="WDO6" s="210"/>
      <c r="WDP6" s="210"/>
      <c r="WDQ6" s="210"/>
      <c r="WDR6" s="210"/>
      <c r="WDS6" s="210"/>
      <c r="WDT6" s="210"/>
      <c r="WDU6" s="210"/>
      <c r="WDV6" s="210"/>
      <c r="WDW6" s="210"/>
      <c r="WDX6" s="210"/>
      <c r="WDY6" s="210"/>
      <c r="WDZ6" s="210"/>
      <c r="WEA6" s="210"/>
      <c r="WEB6" s="210"/>
      <c r="WEC6" s="210"/>
      <c r="WED6" s="210"/>
      <c r="WEE6" s="210"/>
      <c r="WEF6" s="210"/>
      <c r="WEG6" s="210"/>
      <c r="WEH6" s="210"/>
      <c r="WEI6" s="210"/>
      <c r="WEJ6" s="210"/>
      <c r="WEK6" s="210"/>
      <c r="WEL6" s="210"/>
      <c r="WEM6" s="210"/>
      <c r="WEN6" s="210"/>
      <c r="WEO6" s="210"/>
      <c r="WEP6" s="210"/>
      <c r="WEQ6" s="210"/>
      <c r="WER6" s="210"/>
      <c r="WES6" s="210"/>
      <c r="WET6" s="210"/>
      <c r="WEU6" s="210"/>
      <c r="WEV6" s="210"/>
      <c r="WEW6" s="210"/>
      <c r="WEX6" s="210"/>
      <c r="WEY6" s="210"/>
      <c r="WEZ6" s="210"/>
      <c r="WFA6" s="210"/>
      <c r="WFB6" s="210"/>
      <c r="WFC6" s="210"/>
      <c r="WFD6" s="210"/>
      <c r="WFE6" s="210"/>
      <c r="WFF6" s="210"/>
      <c r="WFG6" s="210"/>
      <c r="WFH6" s="210"/>
      <c r="WFI6" s="210"/>
      <c r="WFJ6" s="210"/>
      <c r="WFK6" s="210"/>
      <c r="WFL6" s="210"/>
      <c r="WFM6" s="210"/>
      <c r="WFN6" s="210"/>
      <c r="WFO6" s="210"/>
      <c r="WFP6" s="210"/>
      <c r="WFQ6" s="210"/>
      <c r="WFR6" s="210"/>
      <c r="WFS6" s="210"/>
      <c r="WFT6" s="210"/>
      <c r="WFU6" s="210"/>
      <c r="WFV6" s="210"/>
      <c r="WFW6" s="210"/>
      <c r="WFX6" s="210"/>
      <c r="WFY6" s="210"/>
      <c r="WFZ6" s="210"/>
      <c r="WGA6" s="210"/>
      <c r="WGB6" s="210"/>
      <c r="WGC6" s="210"/>
      <c r="WGD6" s="210"/>
      <c r="WGE6" s="210"/>
      <c r="WGF6" s="210"/>
      <c r="WGG6" s="210"/>
      <c r="WGH6" s="210"/>
      <c r="WGI6" s="210"/>
      <c r="WGJ6" s="210"/>
      <c r="WGK6" s="210"/>
      <c r="WGL6" s="210"/>
      <c r="WGM6" s="210"/>
      <c r="WGN6" s="210"/>
      <c r="WGO6" s="210"/>
      <c r="WGP6" s="210"/>
      <c r="WGQ6" s="210"/>
      <c r="WGR6" s="210"/>
      <c r="WGS6" s="210"/>
      <c r="WGT6" s="210"/>
      <c r="WGU6" s="210"/>
      <c r="WGV6" s="210"/>
      <c r="WGW6" s="210"/>
      <c r="WGX6" s="210"/>
      <c r="WGY6" s="210"/>
      <c r="WGZ6" s="210"/>
      <c r="WHA6" s="210"/>
      <c r="WHB6" s="210"/>
      <c r="WHC6" s="210"/>
      <c r="WHD6" s="210"/>
      <c r="WHE6" s="210"/>
      <c r="WHF6" s="210"/>
      <c r="WHG6" s="210"/>
      <c r="WHH6" s="210"/>
      <c r="WHI6" s="210"/>
      <c r="WHJ6" s="210"/>
      <c r="WHK6" s="210"/>
      <c r="WHL6" s="210"/>
      <c r="WHM6" s="210"/>
      <c r="WHN6" s="210"/>
      <c r="WHO6" s="210"/>
      <c r="WHP6" s="210"/>
      <c r="WHQ6" s="210"/>
      <c r="WHR6" s="210"/>
      <c r="WHS6" s="210"/>
      <c r="WHT6" s="210"/>
      <c r="WHU6" s="210"/>
      <c r="WHV6" s="210"/>
      <c r="WHW6" s="210"/>
      <c r="WHX6" s="210"/>
      <c r="WHY6" s="210"/>
      <c r="WHZ6" s="210"/>
      <c r="WIA6" s="210"/>
      <c r="WIB6" s="210"/>
      <c r="WIC6" s="210"/>
      <c r="WID6" s="210"/>
      <c r="WIE6" s="210"/>
      <c r="WIF6" s="210"/>
      <c r="WIG6" s="210"/>
      <c r="WIH6" s="210"/>
      <c r="WII6" s="210"/>
      <c r="WIJ6" s="210"/>
      <c r="WIK6" s="210"/>
      <c r="WIL6" s="210"/>
      <c r="WIM6" s="210"/>
      <c r="WIN6" s="210"/>
      <c r="WIO6" s="210"/>
      <c r="WIP6" s="210"/>
      <c r="WIQ6" s="210"/>
      <c r="WIR6" s="210"/>
      <c r="WIS6" s="210"/>
      <c r="WIT6" s="210"/>
      <c r="WIU6" s="210"/>
      <c r="WIV6" s="210"/>
      <c r="WIW6" s="210"/>
      <c r="WIX6" s="210"/>
      <c r="WIY6" s="210"/>
      <c r="WIZ6" s="210"/>
      <c r="WJA6" s="210"/>
      <c r="WJB6" s="210"/>
      <c r="WJC6" s="210"/>
      <c r="WJD6" s="210"/>
      <c r="WJE6" s="210"/>
      <c r="WJF6" s="210"/>
      <c r="WJG6" s="210"/>
      <c r="WJH6" s="210"/>
      <c r="WJI6" s="210"/>
      <c r="WJJ6" s="210"/>
      <c r="WJK6" s="210"/>
      <c r="WJL6" s="210"/>
      <c r="WJM6" s="210"/>
      <c r="WJN6" s="210"/>
      <c r="WJO6" s="210"/>
      <c r="WJP6" s="210"/>
      <c r="WJQ6" s="210"/>
      <c r="WJR6" s="210"/>
      <c r="WJS6" s="210"/>
      <c r="WJT6" s="210"/>
      <c r="WJU6" s="210"/>
      <c r="WJV6" s="210"/>
      <c r="WJW6" s="210"/>
      <c r="WJX6" s="210"/>
      <c r="WJY6" s="210"/>
      <c r="WJZ6" s="210"/>
      <c r="WKA6" s="210"/>
      <c r="WKB6" s="210"/>
      <c r="WKC6" s="210"/>
      <c r="WKD6" s="210"/>
      <c r="WKE6" s="210"/>
      <c r="WKF6" s="210"/>
      <c r="WKG6" s="210"/>
      <c r="WKH6" s="210"/>
      <c r="WKI6" s="210"/>
      <c r="WKJ6" s="210"/>
      <c r="WKK6" s="210"/>
      <c r="WKL6" s="210"/>
      <c r="WKM6" s="210"/>
      <c r="WKN6" s="210"/>
      <c r="WKO6" s="210"/>
      <c r="WKP6" s="210"/>
      <c r="WKQ6" s="210"/>
      <c r="WKR6" s="210"/>
      <c r="WKS6" s="210"/>
      <c r="WKT6" s="210"/>
      <c r="WKU6" s="210"/>
      <c r="WKV6" s="210"/>
      <c r="WKW6" s="210"/>
      <c r="WKX6" s="210"/>
      <c r="WKY6" s="210"/>
      <c r="WKZ6" s="210"/>
      <c r="WLA6" s="210"/>
      <c r="WLB6" s="210"/>
      <c r="WLC6" s="210"/>
      <c r="WLD6" s="210"/>
      <c r="WLE6" s="210"/>
      <c r="WLF6" s="210"/>
      <c r="WLG6" s="210"/>
      <c r="WLH6" s="210"/>
      <c r="WLI6" s="210"/>
      <c r="WLJ6" s="210"/>
      <c r="WLK6" s="210"/>
      <c r="WLL6" s="210"/>
      <c r="WLM6" s="210"/>
      <c r="WLN6" s="210"/>
      <c r="WLO6" s="210"/>
      <c r="WLP6" s="210"/>
      <c r="WLQ6" s="210"/>
      <c r="WLR6" s="210"/>
      <c r="WLS6" s="210"/>
      <c r="WLT6" s="210"/>
      <c r="WLU6" s="210"/>
      <c r="WLV6" s="210"/>
      <c r="WLW6" s="210"/>
      <c r="WLX6" s="210"/>
      <c r="WLY6" s="210"/>
      <c r="WLZ6" s="210"/>
      <c r="WMA6" s="210"/>
      <c r="WMB6" s="210"/>
      <c r="WMC6" s="210"/>
      <c r="WMD6" s="210"/>
      <c r="WME6" s="210"/>
      <c r="WMF6" s="210"/>
      <c r="WMG6" s="210"/>
      <c r="WMH6" s="210"/>
      <c r="WMI6" s="210"/>
      <c r="WMJ6" s="210"/>
      <c r="WMK6" s="210"/>
      <c r="WML6" s="210"/>
      <c r="WMM6" s="210"/>
      <c r="WMN6" s="210"/>
      <c r="WMO6" s="210"/>
      <c r="WMP6" s="210"/>
      <c r="WMQ6" s="210"/>
      <c r="WMR6" s="210"/>
      <c r="WMS6" s="210"/>
      <c r="WMT6" s="210"/>
      <c r="WMU6" s="210"/>
      <c r="WMV6" s="210"/>
      <c r="WMW6" s="210"/>
      <c r="WMX6" s="210"/>
      <c r="WMY6" s="210"/>
      <c r="WMZ6" s="210"/>
      <c r="WNA6" s="210"/>
      <c r="WNB6" s="210"/>
      <c r="WNC6" s="210"/>
      <c r="WND6" s="210"/>
      <c r="WNE6" s="210"/>
      <c r="WNF6" s="210"/>
      <c r="WNG6" s="210"/>
      <c r="WNH6" s="210"/>
      <c r="WNI6" s="210"/>
      <c r="WNJ6" s="210"/>
      <c r="WNK6" s="210"/>
      <c r="WNL6" s="210"/>
      <c r="WNM6" s="210"/>
      <c r="WNN6" s="210"/>
      <c r="WNO6" s="210"/>
      <c r="WNP6" s="210"/>
      <c r="WNQ6" s="210"/>
      <c r="WNR6" s="210"/>
      <c r="WNS6" s="210"/>
      <c r="WNT6" s="210"/>
      <c r="WNU6" s="210"/>
      <c r="WNV6" s="210"/>
      <c r="WNW6" s="210"/>
      <c r="WNX6" s="210"/>
      <c r="WNY6" s="210"/>
      <c r="WNZ6" s="210"/>
      <c r="WOA6" s="210"/>
      <c r="WOB6" s="210"/>
      <c r="WOC6" s="210"/>
      <c r="WOD6" s="210"/>
      <c r="WOE6" s="210"/>
      <c r="WOF6" s="210"/>
      <c r="WOG6" s="210"/>
      <c r="WOH6" s="210"/>
      <c r="WOI6" s="210"/>
      <c r="WOJ6" s="210"/>
      <c r="WOK6" s="210"/>
      <c r="WOL6" s="210"/>
      <c r="WOM6" s="210"/>
      <c r="WON6" s="210"/>
      <c r="WOO6" s="210"/>
      <c r="WOP6" s="210"/>
      <c r="WOQ6" s="210"/>
      <c r="WOR6" s="210"/>
      <c r="WOS6" s="210"/>
      <c r="WOT6" s="210"/>
      <c r="WOU6" s="210"/>
      <c r="WOV6" s="210"/>
      <c r="WOW6" s="210"/>
      <c r="WOX6" s="210"/>
      <c r="WOY6" s="210"/>
      <c r="WOZ6" s="210"/>
      <c r="WPA6" s="210"/>
      <c r="WPB6" s="210"/>
      <c r="WPC6" s="210"/>
      <c r="WPD6" s="210"/>
      <c r="WPE6" s="210"/>
      <c r="WPF6" s="210"/>
      <c r="WPG6" s="210"/>
      <c r="WPH6" s="210"/>
      <c r="WPI6" s="210"/>
      <c r="WPJ6" s="210"/>
      <c r="WPK6" s="210"/>
      <c r="WPL6" s="210"/>
      <c r="WPM6" s="210"/>
      <c r="WPN6" s="210"/>
      <c r="WPO6" s="210"/>
      <c r="WPP6" s="210"/>
      <c r="WPQ6" s="210"/>
      <c r="WPR6" s="210"/>
      <c r="WPS6" s="210"/>
      <c r="WPT6" s="210"/>
      <c r="WPU6" s="210"/>
      <c r="WPV6" s="210"/>
      <c r="WPW6" s="210"/>
      <c r="WPX6" s="210"/>
      <c r="WPY6" s="210"/>
      <c r="WPZ6" s="210"/>
      <c r="WQA6" s="210"/>
      <c r="WQB6" s="210"/>
      <c r="WQC6" s="210"/>
      <c r="WQD6" s="210"/>
      <c r="WQE6" s="210"/>
      <c r="WQF6" s="210"/>
      <c r="WQG6" s="210"/>
      <c r="WQH6" s="210"/>
      <c r="WQI6" s="210"/>
      <c r="WQJ6" s="210"/>
      <c r="WQK6" s="210"/>
      <c r="WQL6" s="210"/>
      <c r="WQM6" s="210"/>
      <c r="WQN6" s="210"/>
      <c r="WQO6" s="210"/>
      <c r="WQP6" s="210"/>
      <c r="WQQ6" s="210"/>
      <c r="WQR6" s="210"/>
      <c r="WQS6" s="210"/>
      <c r="WQT6" s="210"/>
      <c r="WQU6" s="210"/>
      <c r="WQV6" s="210"/>
      <c r="WQW6" s="210"/>
      <c r="WQX6" s="210"/>
      <c r="WQY6" s="210"/>
      <c r="WQZ6" s="210"/>
      <c r="WRA6" s="210"/>
      <c r="WRB6" s="210"/>
      <c r="WRC6" s="210"/>
      <c r="WRD6" s="210"/>
      <c r="WRE6" s="210"/>
      <c r="WRF6" s="210"/>
      <c r="WRG6" s="210"/>
      <c r="WRH6" s="210"/>
      <c r="WRI6" s="210"/>
      <c r="WRJ6" s="210"/>
      <c r="WRK6" s="210"/>
      <c r="WRL6" s="210"/>
      <c r="WRM6" s="210"/>
      <c r="WRN6" s="210"/>
      <c r="WRO6" s="210"/>
      <c r="WRP6" s="210"/>
      <c r="WRQ6" s="210"/>
      <c r="WRR6" s="210"/>
      <c r="WRS6" s="210"/>
      <c r="WRT6" s="210"/>
      <c r="WRU6" s="210"/>
      <c r="WRV6" s="210"/>
      <c r="WRW6" s="210"/>
      <c r="WRX6" s="210"/>
      <c r="WRY6" s="210"/>
      <c r="WRZ6" s="210"/>
      <c r="WSA6" s="210"/>
      <c r="WSB6" s="210"/>
      <c r="WSC6" s="210"/>
      <c r="WSD6" s="210"/>
      <c r="WSE6" s="210"/>
      <c r="WSF6" s="210"/>
      <c r="WSG6" s="210"/>
      <c r="WSH6" s="210"/>
      <c r="WSI6" s="210"/>
      <c r="WSJ6" s="210"/>
      <c r="WSK6" s="210"/>
      <c r="WSL6" s="210"/>
      <c r="WSM6" s="210"/>
      <c r="WSN6" s="210"/>
      <c r="WSO6" s="210"/>
      <c r="WSP6" s="210"/>
      <c r="WSQ6" s="210"/>
      <c r="WSR6" s="210"/>
      <c r="WSS6" s="210"/>
      <c r="WST6" s="210"/>
      <c r="WSU6" s="210"/>
      <c r="WSV6" s="210"/>
      <c r="WSW6" s="210"/>
      <c r="WSX6" s="210"/>
      <c r="WSY6" s="210"/>
      <c r="WSZ6" s="210"/>
      <c r="WTA6" s="210"/>
      <c r="WTB6" s="210"/>
      <c r="WTC6" s="210"/>
      <c r="WTD6" s="210"/>
      <c r="WTE6" s="210"/>
      <c r="WTF6" s="210"/>
      <c r="WTG6" s="210"/>
      <c r="WTH6" s="210"/>
      <c r="WTI6" s="210"/>
      <c r="WTJ6" s="210"/>
      <c r="WTK6" s="210"/>
      <c r="WTL6" s="210"/>
      <c r="WTM6" s="210"/>
      <c r="WTN6" s="210"/>
      <c r="WTO6" s="210"/>
      <c r="WTP6" s="210"/>
      <c r="WTQ6" s="210"/>
      <c r="WTR6" s="210"/>
      <c r="WTS6" s="210"/>
      <c r="WTT6" s="210"/>
      <c r="WTU6" s="210"/>
      <c r="WTV6" s="210"/>
      <c r="WTW6" s="210"/>
      <c r="WTX6" s="210"/>
      <c r="WTY6" s="210"/>
      <c r="WTZ6" s="210"/>
      <c r="WUA6" s="210"/>
      <c r="WUB6" s="210"/>
      <c r="WUC6" s="210"/>
      <c r="WUD6" s="210"/>
      <c r="WUE6" s="210"/>
      <c r="WUF6" s="210"/>
      <c r="WUG6" s="210"/>
      <c r="WUH6" s="210"/>
      <c r="WUI6" s="210"/>
      <c r="WUJ6" s="210"/>
      <c r="WUK6" s="210"/>
      <c r="WUL6" s="210"/>
      <c r="WUM6" s="210"/>
      <c r="WUN6" s="210"/>
      <c r="WUO6" s="210"/>
      <c r="WUP6" s="210"/>
      <c r="WUQ6" s="210"/>
      <c r="WUR6" s="210"/>
      <c r="WUS6" s="210"/>
      <c r="WUT6" s="210"/>
      <c r="WUU6" s="210"/>
      <c r="WUV6" s="210"/>
      <c r="WUW6" s="210"/>
      <c r="WUX6" s="210"/>
      <c r="WUY6" s="210"/>
      <c r="WUZ6" s="210"/>
      <c r="WVA6" s="210"/>
      <c r="WVB6" s="210"/>
      <c r="WVC6" s="210"/>
      <c r="WVD6" s="210"/>
      <c r="WVE6" s="210"/>
      <c r="WVF6" s="210"/>
      <c r="WVG6" s="210"/>
      <c r="WVH6" s="210"/>
      <c r="WVI6" s="210"/>
      <c r="WVJ6" s="210"/>
      <c r="WVK6" s="210"/>
      <c r="WVL6" s="210"/>
      <c r="WVM6" s="210"/>
      <c r="WVN6" s="210"/>
      <c r="WVO6" s="210"/>
      <c r="WVP6" s="210"/>
      <c r="WVQ6" s="210"/>
      <c r="WVR6" s="210"/>
      <c r="WVS6" s="210"/>
      <c r="WVT6" s="210"/>
      <c r="WVU6" s="210"/>
      <c r="WVV6" s="210"/>
      <c r="WVW6" s="210"/>
      <c r="WVX6" s="210"/>
      <c r="WVY6" s="210"/>
      <c r="WVZ6" s="210"/>
      <c r="WWA6" s="210"/>
      <c r="WWB6" s="210"/>
      <c r="WWC6" s="210"/>
      <c r="WWD6" s="210"/>
      <c r="WWE6" s="210"/>
      <c r="WWF6" s="210"/>
      <c r="WWG6" s="210"/>
      <c r="WWH6" s="210"/>
      <c r="WWI6" s="210"/>
      <c r="WWJ6" s="210"/>
      <c r="WWK6" s="210"/>
      <c r="WWL6" s="210"/>
      <c r="WWM6" s="210"/>
      <c r="WWN6" s="210"/>
      <c r="WWO6" s="210"/>
      <c r="WWP6" s="210"/>
      <c r="WWQ6" s="210"/>
      <c r="WWR6" s="210"/>
      <c r="WWS6" s="210"/>
      <c r="WWT6" s="210"/>
      <c r="WWU6" s="210"/>
      <c r="WWV6" s="210"/>
      <c r="WWW6" s="210"/>
      <c r="WWX6" s="210"/>
      <c r="WWY6" s="210"/>
      <c r="WWZ6" s="210"/>
      <c r="WXA6" s="210"/>
      <c r="WXB6" s="210"/>
      <c r="WXC6" s="210"/>
      <c r="WXD6" s="210"/>
      <c r="WXE6" s="210"/>
      <c r="WXF6" s="210"/>
      <c r="WXG6" s="210"/>
      <c r="WXH6" s="210"/>
      <c r="WXI6" s="210"/>
      <c r="WXJ6" s="210"/>
      <c r="WXK6" s="210"/>
      <c r="WXL6" s="210"/>
      <c r="WXM6" s="210"/>
      <c r="WXN6" s="210"/>
      <c r="WXO6" s="210"/>
      <c r="WXP6" s="210"/>
      <c r="WXQ6" s="210"/>
      <c r="WXR6" s="210"/>
      <c r="WXS6" s="210"/>
      <c r="WXT6" s="210"/>
      <c r="WXU6" s="210"/>
      <c r="WXV6" s="210"/>
      <c r="WXW6" s="210"/>
      <c r="WXX6" s="210"/>
      <c r="WXY6" s="210"/>
      <c r="WXZ6" s="210"/>
      <c r="WYA6" s="210"/>
      <c r="WYB6" s="210"/>
      <c r="WYC6" s="210"/>
      <c r="WYD6" s="210"/>
      <c r="WYE6" s="210"/>
      <c r="WYF6" s="210"/>
      <c r="WYG6" s="210"/>
      <c r="WYH6" s="210"/>
      <c r="WYI6" s="210"/>
      <c r="WYJ6" s="210"/>
      <c r="WYK6" s="210"/>
      <c r="WYL6" s="210"/>
      <c r="WYM6" s="210"/>
      <c r="WYN6" s="210"/>
      <c r="WYO6" s="210"/>
      <c r="WYP6" s="210"/>
      <c r="WYQ6" s="210"/>
      <c r="WYR6" s="210"/>
      <c r="WYS6" s="210"/>
      <c r="WYT6" s="210"/>
      <c r="WYU6" s="210"/>
      <c r="WYV6" s="210"/>
      <c r="WYW6" s="210"/>
      <c r="WYX6" s="210"/>
      <c r="WYY6" s="210"/>
      <c r="WYZ6" s="210"/>
      <c r="WZA6" s="210"/>
      <c r="WZB6" s="210"/>
      <c r="WZC6" s="210"/>
      <c r="WZD6" s="210"/>
      <c r="WZE6" s="210"/>
      <c r="WZF6" s="210"/>
      <c r="WZG6" s="210"/>
      <c r="WZH6" s="210"/>
      <c r="WZI6" s="210"/>
      <c r="WZJ6" s="210"/>
      <c r="WZK6" s="210"/>
      <c r="WZL6" s="210"/>
      <c r="WZM6" s="210"/>
      <c r="WZN6" s="210"/>
      <c r="WZO6" s="210"/>
      <c r="WZP6" s="210"/>
      <c r="WZQ6" s="210"/>
      <c r="WZR6" s="210"/>
      <c r="WZS6" s="210"/>
      <c r="WZT6" s="210"/>
      <c r="WZU6" s="210"/>
      <c r="WZV6" s="210"/>
      <c r="WZW6" s="210"/>
      <c r="WZX6" s="210"/>
      <c r="WZY6" s="210"/>
      <c r="WZZ6" s="210"/>
      <c r="XAA6" s="210"/>
      <c r="XAB6" s="210"/>
      <c r="XAC6" s="210"/>
      <c r="XAD6" s="210"/>
      <c r="XAE6" s="210"/>
      <c r="XAF6" s="210"/>
      <c r="XAG6" s="210"/>
      <c r="XAH6" s="210"/>
      <c r="XAI6" s="210"/>
      <c r="XAJ6" s="210"/>
      <c r="XAK6" s="210"/>
      <c r="XAL6" s="210"/>
      <c r="XAM6" s="210"/>
      <c r="XAN6" s="210"/>
      <c r="XAO6" s="210"/>
      <c r="XAP6" s="210"/>
      <c r="XAQ6" s="210"/>
      <c r="XAR6" s="210"/>
      <c r="XAS6" s="210"/>
      <c r="XAT6" s="210"/>
      <c r="XAU6" s="210"/>
      <c r="XAV6" s="210"/>
      <c r="XAW6" s="210"/>
      <c r="XAX6" s="210"/>
      <c r="XAY6" s="210"/>
      <c r="XAZ6" s="210"/>
      <c r="XBA6" s="210"/>
      <c r="XBB6" s="210"/>
      <c r="XBC6" s="210"/>
      <c r="XBD6" s="210"/>
      <c r="XBE6" s="210"/>
      <c r="XBF6" s="210"/>
      <c r="XBG6" s="210"/>
      <c r="XBH6" s="210"/>
      <c r="XBI6" s="210"/>
      <c r="XBJ6" s="210"/>
      <c r="XBK6" s="210"/>
      <c r="XBL6" s="210"/>
      <c r="XBM6" s="210"/>
      <c r="XBN6" s="210"/>
      <c r="XBO6" s="210"/>
      <c r="XBP6" s="210"/>
      <c r="XBQ6" s="210"/>
      <c r="XBR6" s="210"/>
      <c r="XBS6" s="210"/>
      <c r="XBT6" s="210"/>
      <c r="XBU6" s="210"/>
      <c r="XBV6" s="210"/>
      <c r="XBW6" s="210"/>
      <c r="XBX6" s="210"/>
      <c r="XBY6" s="210"/>
      <c r="XBZ6" s="210"/>
      <c r="XCA6" s="210"/>
      <c r="XCB6" s="210"/>
      <c r="XCC6" s="210"/>
      <c r="XCD6" s="210"/>
      <c r="XCE6" s="210"/>
      <c r="XCF6" s="210"/>
      <c r="XCG6" s="210"/>
      <c r="XCH6" s="210"/>
      <c r="XCI6" s="210"/>
      <c r="XCJ6" s="210"/>
      <c r="XCK6" s="210"/>
      <c r="XCL6" s="210"/>
      <c r="XCM6" s="210"/>
      <c r="XCN6" s="210"/>
      <c r="XCO6" s="210"/>
      <c r="XCP6" s="210"/>
      <c r="XCQ6" s="210"/>
      <c r="XCR6" s="210"/>
      <c r="XCS6" s="210"/>
      <c r="XCT6" s="210"/>
      <c r="XCU6" s="210"/>
      <c r="XCV6" s="210"/>
      <c r="XCW6" s="210"/>
      <c r="XCX6" s="210"/>
      <c r="XCY6" s="210"/>
      <c r="XCZ6" s="210"/>
      <c r="XDA6" s="210"/>
      <c r="XDB6" s="210"/>
      <c r="XDC6" s="210"/>
      <c r="XDD6" s="210"/>
      <c r="XDE6" s="210"/>
      <c r="XDF6" s="210"/>
    </row>
    <row r="7" spans="1:16334" s="279" customFormat="1" ht="138" customHeight="1" x14ac:dyDescent="0.2">
      <c r="A7" s="1525">
        <v>7</v>
      </c>
      <c r="B7" s="998">
        <v>3</v>
      </c>
      <c r="C7" s="1000" t="s">
        <v>731</v>
      </c>
      <c r="D7" s="999" t="s">
        <v>87</v>
      </c>
      <c r="E7" s="999" t="s">
        <v>730</v>
      </c>
      <c r="F7" s="999" t="s">
        <v>270</v>
      </c>
      <c r="G7" s="1001">
        <v>44652</v>
      </c>
      <c r="H7" s="1002">
        <v>44803</v>
      </c>
      <c r="I7" s="341">
        <v>12000</v>
      </c>
      <c r="J7" s="341"/>
      <c r="K7" s="282" t="s">
        <v>17</v>
      </c>
      <c r="L7" s="278" t="s">
        <v>271</v>
      </c>
      <c r="M7" s="281"/>
      <c r="N7" s="217" t="s">
        <v>49</v>
      </c>
      <c r="O7" s="217"/>
      <c r="P7" s="217"/>
      <c r="Q7" s="217"/>
      <c r="R7" s="217" t="s">
        <v>49</v>
      </c>
      <c r="S7" s="217"/>
      <c r="T7" s="278"/>
      <c r="U7" s="278"/>
      <c r="V7" s="1001" t="s">
        <v>753</v>
      </c>
      <c r="W7" s="278"/>
      <c r="X7" s="282"/>
      <c r="Y7" s="282"/>
      <c r="Z7" s="282"/>
      <c r="AA7" s="283"/>
      <c r="AB7" s="997" t="s">
        <v>366</v>
      </c>
      <c r="AC7" s="283" t="s">
        <v>553</v>
      </c>
    </row>
    <row r="8" spans="1:16334" s="490" customFormat="1" ht="31.5" customHeight="1" x14ac:dyDescent="0.2">
      <c r="A8" s="1526">
        <v>32</v>
      </c>
      <c r="B8" s="481">
        <v>2</v>
      </c>
      <c r="C8" s="235" t="s">
        <v>84</v>
      </c>
      <c r="D8" s="482" t="s">
        <v>85</v>
      </c>
      <c r="E8" s="482" t="s">
        <v>86</v>
      </c>
      <c r="F8" s="483" t="s">
        <v>117</v>
      </c>
      <c r="G8" s="517">
        <v>44287</v>
      </c>
      <c r="H8" s="517">
        <v>44439</v>
      </c>
      <c r="I8" s="518">
        <v>30000</v>
      </c>
      <c r="J8" s="519" t="s">
        <v>17</v>
      </c>
      <c r="K8" s="483" t="s">
        <v>83</v>
      </c>
      <c r="L8" s="482"/>
      <c r="M8" s="482"/>
      <c r="N8" s="257" t="s">
        <v>49</v>
      </c>
      <c r="O8" s="257"/>
      <c r="P8" s="257"/>
      <c r="Q8" s="257"/>
      <c r="R8" s="257"/>
      <c r="S8" s="257" t="s">
        <v>49</v>
      </c>
      <c r="T8" s="499"/>
      <c r="U8" s="495"/>
      <c r="V8" s="257"/>
      <c r="W8" s="496"/>
      <c r="X8" s="488"/>
      <c r="Y8" s="497"/>
      <c r="Z8" s="482"/>
      <c r="AA8" s="498"/>
    </row>
    <row r="9" spans="1:16334" s="490" customFormat="1" ht="114" customHeight="1" x14ac:dyDescent="0.2">
      <c r="A9" s="1527">
        <v>51</v>
      </c>
      <c r="B9" s="481">
        <v>2</v>
      </c>
      <c r="C9" s="235" t="s">
        <v>754</v>
      </c>
      <c r="D9" s="482" t="s">
        <v>85</v>
      </c>
      <c r="E9" s="482" t="s">
        <v>729</v>
      </c>
      <c r="F9" s="483" t="s">
        <v>117</v>
      </c>
      <c r="G9" s="1309">
        <v>44287</v>
      </c>
      <c r="H9" s="1309">
        <v>44439</v>
      </c>
      <c r="I9" s="1310">
        <v>30000</v>
      </c>
      <c r="J9" s="1284">
        <v>30000</v>
      </c>
      <c r="K9" s="1102"/>
      <c r="L9" s="1102"/>
      <c r="M9" s="519" t="s">
        <v>17</v>
      </c>
      <c r="N9" s="483" t="s">
        <v>83</v>
      </c>
      <c r="O9" s="481"/>
      <c r="P9" s="481"/>
      <c r="Q9" s="994" t="s">
        <v>49</v>
      </c>
      <c r="R9" s="994"/>
      <c r="S9" s="994"/>
      <c r="T9" s="994"/>
      <c r="U9" s="994"/>
      <c r="V9" s="994" t="s">
        <v>49</v>
      </c>
      <c r="W9" s="605"/>
      <c r="X9" s="488" t="s">
        <v>753</v>
      </c>
      <c r="Y9" s="495" t="s">
        <v>49</v>
      </c>
      <c r="Z9" s="257" t="s">
        <v>49</v>
      </c>
      <c r="AA9" s="1311"/>
      <c r="AB9" s="1312">
        <v>44533</v>
      </c>
      <c r="AC9" s="482" t="s">
        <v>555</v>
      </c>
      <c r="AD9" s="1313"/>
      <c r="AE9" s="1314"/>
      <c r="AF9" s="1314"/>
      <c r="AG9" s="1314"/>
      <c r="AH9" s="1314"/>
      <c r="AI9" s="1070"/>
      <c r="AJ9" s="482"/>
      <c r="AK9" s="1314"/>
      <c r="AL9" s="482"/>
      <c r="AM9" s="482"/>
      <c r="AN9" s="482"/>
      <c r="AO9" s="482"/>
      <c r="AP9" s="1314" t="s">
        <v>49</v>
      </c>
      <c r="AQ9" s="482"/>
      <c r="AR9" s="482"/>
      <c r="AS9" s="482"/>
      <c r="AT9" s="482"/>
      <c r="AU9" s="482"/>
      <c r="AV9" s="482"/>
      <c r="AW9" s="482"/>
      <c r="AX9" s="1070"/>
      <c r="AY9" s="482"/>
      <c r="AZ9" s="482"/>
    </row>
    <row r="10" spans="1:16334" x14ac:dyDescent="0.25">
      <c r="B10" s="504" t="s">
        <v>80</v>
      </c>
      <c r="L10" s="487"/>
      <c r="M10" s="487"/>
      <c r="N10" s="487"/>
      <c r="O10" s="487"/>
      <c r="P10" s="487"/>
      <c r="Q10" s="487"/>
      <c r="R10" s="487"/>
      <c r="S10" s="487"/>
    </row>
    <row r="11" spans="1:16334" s="273" customFormat="1" ht="31.5" customHeight="1" x14ac:dyDescent="0.2">
      <c r="A11" s="1528">
        <v>10</v>
      </c>
      <c r="B11" s="481">
        <v>1</v>
      </c>
      <c r="C11" s="482" t="s">
        <v>350</v>
      </c>
      <c r="D11" s="482" t="s">
        <v>81</v>
      </c>
      <c r="E11" s="482" t="s">
        <v>82</v>
      </c>
      <c r="F11" s="483" t="s">
        <v>118</v>
      </c>
      <c r="G11" s="520">
        <v>44470</v>
      </c>
      <c r="H11" s="520">
        <v>44814</v>
      </c>
      <c r="I11" s="521">
        <v>275000</v>
      </c>
      <c r="J11" s="483" t="s">
        <v>17</v>
      </c>
      <c r="K11" s="483" t="s">
        <v>368</v>
      </c>
      <c r="L11" s="484"/>
      <c r="M11" s="257" t="s">
        <v>49</v>
      </c>
      <c r="N11" s="496"/>
      <c r="O11" s="496"/>
      <c r="P11" s="496"/>
      <c r="Q11" s="257" t="s">
        <v>49</v>
      </c>
      <c r="R11" s="496"/>
      <c r="S11" s="496"/>
      <c r="T11" s="500">
        <v>44358</v>
      </c>
      <c r="U11" s="257"/>
      <c r="V11" s="496"/>
      <c r="W11" s="496"/>
      <c r="X11" s="522"/>
      <c r="Y11" s="257"/>
      <c r="Z11" s="257"/>
      <c r="AA11" s="496"/>
    </row>
    <row r="12" spans="1:16334" s="1110" customFormat="1" ht="146.25" customHeight="1" x14ac:dyDescent="0.2">
      <c r="A12" s="1529">
        <v>18</v>
      </c>
      <c r="B12" s="1121">
        <v>1</v>
      </c>
      <c r="C12" s="857" t="s">
        <v>743</v>
      </c>
      <c r="D12" s="854" t="s">
        <v>558</v>
      </c>
      <c r="E12" s="854" t="s">
        <v>559</v>
      </c>
      <c r="F12" s="258" t="s">
        <v>560</v>
      </c>
      <c r="G12" s="1153">
        <v>44470</v>
      </c>
      <c r="H12" s="1153">
        <v>44834</v>
      </c>
      <c r="I12" s="260">
        <v>275000</v>
      </c>
      <c r="J12" s="260">
        <v>275000</v>
      </c>
      <c r="K12" s="1147">
        <v>7900</v>
      </c>
      <c r="L12" s="1147">
        <f>+I12-K12</f>
        <v>267100</v>
      </c>
      <c r="M12" s="258" t="s">
        <v>17</v>
      </c>
      <c r="N12" s="854" t="s">
        <v>581</v>
      </c>
      <c r="O12" s="1154"/>
      <c r="P12" s="1120" t="s">
        <v>49</v>
      </c>
      <c r="Q12" s="1155"/>
      <c r="R12" s="1155"/>
      <c r="S12" s="1155"/>
      <c r="T12" s="1120" t="s">
        <v>49</v>
      </c>
      <c r="U12" s="1155"/>
      <c r="V12" s="1155"/>
      <c r="W12" s="1128">
        <v>44723</v>
      </c>
      <c r="X12" s="1129" t="s">
        <v>582</v>
      </c>
      <c r="Y12" s="1120" t="s">
        <v>49</v>
      </c>
      <c r="Z12" s="1120" t="s">
        <v>49</v>
      </c>
      <c r="AA12" s="1120"/>
      <c r="AB12" s="1129" t="s">
        <v>625</v>
      </c>
      <c r="AC12" s="1269">
        <v>44529</v>
      </c>
      <c r="AD12" s="1129" t="s">
        <v>551</v>
      </c>
      <c r="AE12" s="1154"/>
      <c r="AF12" s="263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16334" x14ac:dyDescent="0.25">
      <c r="A13" s="1530"/>
      <c r="B13" s="523"/>
      <c r="C13" s="524"/>
      <c r="D13" s="524"/>
      <c r="E13" s="524"/>
      <c r="F13" s="524"/>
      <c r="G13" s="524"/>
      <c r="H13" s="524"/>
      <c r="I13" s="524"/>
      <c r="J13" s="524"/>
      <c r="K13" s="524"/>
      <c r="L13" s="525"/>
      <c r="M13" s="525"/>
      <c r="N13" s="525"/>
      <c r="O13" s="525"/>
      <c r="P13" s="525"/>
      <c r="Q13" s="525"/>
    </row>
    <row r="14" spans="1:16334" x14ac:dyDescent="0.25">
      <c r="C14" s="526"/>
      <c r="D14" s="238" t="s">
        <v>42</v>
      </c>
      <c r="E14" s="526" t="s">
        <v>52</v>
      </c>
      <c r="F14" s="527"/>
      <c r="G14" s="527"/>
      <c r="H14" s="527"/>
      <c r="I14" s="527"/>
      <c r="J14" s="238" t="s">
        <v>33</v>
      </c>
      <c r="K14" s="527"/>
      <c r="P14" s="238"/>
    </row>
    <row r="15" spans="1:16334" ht="21.75" customHeight="1" x14ac:dyDescent="0.25">
      <c r="C15" s="528" t="s">
        <v>17</v>
      </c>
      <c r="D15" s="528">
        <v>3</v>
      </c>
      <c r="E15" s="529">
        <f>+I6+I8+I11</f>
        <v>317000</v>
      </c>
      <c r="F15" s="527"/>
      <c r="G15" s="527"/>
      <c r="H15" s="527"/>
      <c r="I15" s="527"/>
      <c r="K15" s="527"/>
      <c r="P15" s="238"/>
    </row>
    <row r="16" spans="1:16334" ht="21.75" customHeight="1" x14ac:dyDescent="0.25">
      <c r="C16" s="528" t="s">
        <v>39</v>
      </c>
      <c r="D16" s="530">
        <f>SUM(D15:D15)</f>
        <v>3</v>
      </c>
      <c r="E16" s="529">
        <f>SUM(E15:E15)</f>
        <v>317000</v>
      </c>
      <c r="F16" s="527"/>
      <c r="G16" s="527"/>
      <c r="H16" s="527"/>
      <c r="I16" s="527"/>
      <c r="J16" s="238" t="s">
        <v>47</v>
      </c>
      <c r="K16" s="527"/>
      <c r="P16" s="238"/>
    </row>
    <row r="17" spans="2:16" ht="24.75" customHeight="1" x14ac:dyDescent="0.25">
      <c r="C17" s="527"/>
      <c r="D17" s="527"/>
      <c r="E17" s="527"/>
      <c r="F17" s="527"/>
      <c r="G17" s="527"/>
      <c r="H17" s="527"/>
      <c r="I17" s="527"/>
      <c r="K17" s="527" t="s">
        <v>424</v>
      </c>
      <c r="P17" s="463"/>
    </row>
    <row r="18" spans="2:16" x14ac:dyDescent="0.25">
      <c r="B18" s="523"/>
      <c r="C18" s="527"/>
      <c r="D18" s="527"/>
      <c r="E18" s="527"/>
      <c r="F18" s="527"/>
      <c r="G18" s="527"/>
      <c r="H18" s="527"/>
      <c r="I18" s="238" t="s">
        <v>88</v>
      </c>
      <c r="K18" s="527"/>
    </row>
    <row r="19" spans="2:16" x14ac:dyDescent="0.25">
      <c r="C19" s="527"/>
      <c r="D19" s="527"/>
      <c r="E19" s="527"/>
      <c r="F19" s="527"/>
      <c r="G19" s="527"/>
      <c r="H19" s="527"/>
      <c r="I19" s="527"/>
      <c r="J19" s="238" t="s">
        <v>89</v>
      </c>
    </row>
    <row r="20" spans="2:16" x14ac:dyDescent="0.25">
      <c r="C20" s="527"/>
      <c r="D20" s="527"/>
      <c r="E20" s="527"/>
      <c r="F20" s="527"/>
      <c r="G20" s="527"/>
      <c r="H20" s="527"/>
      <c r="I20" s="527"/>
    </row>
    <row r="21" spans="2:16" x14ac:dyDescent="0.25">
      <c r="E21" s="527"/>
      <c r="F21" s="527"/>
      <c r="G21" s="527"/>
      <c r="H21" s="527"/>
      <c r="I21" s="527"/>
      <c r="J21" s="527"/>
      <c r="K21" s="527"/>
    </row>
    <row r="22" spans="2:16" x14ac:dyDescent="0.25">
      <c r="E22" s="527"/>
      <c r="F22" s="527"/>
      <c r="G22" s="527"/>
      <c r="H22" s="527"/>
      <c r="I22" s="527"/>
      <c r="J22" s="527"/>
      <c r="K22" s="527"/>
    </row>
    <row r="23" spans="2:16" x14ac:dyDescent="0.25">
      <c r="E23" s="527"/>
      <c r="F23" s="527"/>
      <c r="G23" s="527"/>
      <c r="H23" s="527"/>
      <c r="I23" s="527"/>
      <c r="J23" s="527"/>
      <c r="K23" s="527"/>
    </row>
    <row r="24" spans="2:16" x14ac:dyDescent="0.25">
      <c r="C24" s="527"/>
      <c r="D24" s="527"/>
      <c r="E24" s="527"/>
      <c r="F24" s="527"/>
      <c r="G24" s="527"/>
      <c r="H24" s="527"/>
      <c r="I24" s="527"/>
      <c r="J24" s="527"/>
      <c r="K24" s="527"/>
    </row>
    <row r="25" spans="2:16" x14ac:dyDescent="0.25">
      <c r="C25" s="527"/>
      <c r="D25" s="527"/>
      <c r="E25" s="527"/>
      <c r="F25" s="527"/>
      <c r="G25" s="527"/>
      <c r="H25" s="527"/>
      <c r="I25" s="527"/>
      <c r="J25" s="527"/>
      <c r="K25" s="527"/>
    </row>
    <row r="26" spans="2:16" x14ac:dyDescent="0.25">
      <c r="C26" s="527"/>
      <c r="D26" s="527"/>
      <c r="E26" s="527"/>
      <c r="F26" s="527"/>
      <c r="G26" s="527"/>
      <c r="H26" s="527"/>
      <c r="I26" s="527"/>
      <c r="J26" s="527"/>
      <c r="K26" s="527"/>
    </row>
    <row r="27" spans="2:16" x14ac:dyDescent="0.25">
      <c r="C27" s="527"/>
      <c r="D27" s="527"/>
      <c r="E27" s="527"/>
      <c r="F27" s="527"/>
      <c r="G27" s="527"/>
      <c r="H27" s="527"/>
      <c r="I27" s="527"/>
      <c r="J27" s="527"/>
      <c r="K27" s="527"/>
    </row>
    <row r="28" spans="2:16" x14ac:dyDescent="0.25">
      <c r="C28" s="527"/>
      <c r="D28" s="527"/>
      <c r="E28" s="527"/>
      <c r="F28" s="527"/>
      <c r="G28" s="527"/>
      <c r="H28" s="527"/>
      <c r="I28" s="527"/>
      <c r="J28" s="527"/>
      <c r="K28" s="527"/>
    </row>
    <row r="29" spans="2:16" x14ac:dyDescent="0.25">
      <c r="C29" s="527"/>
      <c r="D29" s="527"/>
      <c r="E29" s="527"/>
      <c r="F29" s="527"/>
      <c r="G29" s="527"/>
      <c r="H29" s="527"/>
      <c r="I29" s="527"/>
      <c r="J29" s="527"/>
      <c r="K29" s="527"/>
    </row>
    <row r="30" spans="2:16" x14ac:dyDescent="0.25">
      <c r="C30" s="527"/>
      <c r="D30" s="527"/>
      <c r="E30" s="527"/>
      <c r="F30" s="527"/>
      <c r="G30" s="527"/>
      <c r="H30" s="527"/>
      <c r="I30" s="527"/>
      <c r="J30" s="527"/>
      <c r="K30" s="527"/>
    </row>
    <row r="31" spans="2:16" x14ac:dyDescent="0.25">
      <c r="C31" s="527"/>
      <c r="D31" s="527"/>
      <c r="E31" s="527"/>
      <c r="F31" s="527"/>
      <c r="G31" s="527"/>
      <c r="H31" s="527"/>
      <c r="I31" s="527"/>
      <c r="J31" s="527"/>
      <c r="K31" s="527"/>
    </row>
    <row r="32" spans="2:16" x14ac:dyDescent="0.25">
      <c r="C32" s="527"/>
      <c r="D32" s="527"/>
      <c r="E32" s="527"/>
      <c r="F32" s="527"/>
      <c r="G32" s="527"/>
      <c r="H32" s="527"/>
      <c r="I32" s="527"/>
      <c r="J32" s="527"/>
      <c r="K32" s="527"/>
    </row>
    <row r="33" spans="3:11" x14ac:dyDescent="0.25">
      <c r="C33" s="527"/>
      <c r="D33" s="527"/>
      <c r="E33" s="527"/>
      <c r="F33" s="527"/>
      <c r="G33" s="527"/>
      <c r="H33" s="527"/>
      <c r="I33" s="527"/>
      <c r="J33" s="527"/>
      <c r="K33" s="527"/>
    </row>
    <row r="34" spans="3:11" x14ac:dyDescent="0.25">
      <c r="C34" s="527"/>
      <c r="D34" s="527"/>
      <c r="E34" s="527"/>
      <c r="F34" s="527"/>
      <c r="G34" s="527"/>
      <c r="H34" s="527"/>
      <c r="I34" s="527"/>
      <c r="J34" s="527"/>
      <c r="K34" s="527"/>
    </row>
    <row r="35" spans="3:11" x14ac:dyDescent="0.25">
      <c r="C35" s="527"/>
      <c r="D35" s="527"/>
      <c r="E35" s="527"/>
      <c r="F35" s="527"/>
      <c r="G35" s="527"/>
      <c r="H35" s="527"/>
      <c r="I35" s="527"/>
      <c r="J35" s="527"/>
      <c r="K35" s="527"/>
    </row>
    <row r="36" spans="3:11" x14ac:dyDescent="0.25">
      <c r="C36" s="527"/>
      <c r="D36" s="527"/>
      <c r="E36" s="527"/>
      <c r="F36" s="527"/>
      <c r="G36" s="527"/>
      <c r="H36" s="527"/>
      <c r="I36" s="527"/>
      <c r="J36" s="527"/>
      <c r="K36" s="527"/>
    </row>
    <row r="37" spans="3:11" x14ac:dyDescent="0.25">
      <c r="C37" s="527"/>
      <c r="D37" s="527"/>
      <c r="E37" s="527"/>
      <c r="F37" s="527"/>
      <c r="G37" s="527"/>
      <c r="H37" s="527"/>
      <c r="I37" s="527"/>
      <c r="J37" s="527"/>
      <c r="K37" s="527"/>
    </row>
    <row r="38" spans="3:11" x14ac:dyDescent="0.25">
      <c r="C38" s="527"/>
      <c r="D38" s="527"/>
      <c r="E38" s="527"/>
      <c r="F38" s="527"/>
      <c r="G38" s="527"/>
      <c r="H38" s="527"/>
      <c r="I38" s="527"/>
      <c r="J38" s="527"/>
      <c r="K38" s="527"/>
    </row>
    <row r="39" spans="3:11" x14ac:dyDescent="0.25">
      <c r="C39" s="527"/>
      <c r="D39" s="527"/>
      <c r="E39" s="527"/>
      <c r="F39" s="527"/>
      <c r="G39" s="527"/>
      <c r="H39" s="527"/>
      <c r="I39" s="527"/>
      <c r="J39" s="527"/>
      <c r="K39" s="527"/>
    </row>
    <row r="40" spans="3:11" x14ac:dyDescent="0.25">
      <c r="C40" s="527"/>
      <c r="D40" s="527"/>
      <c r="E40" s="527"/>
      <c r="F40" s="527"/>
      <c r="G40" s="527"/>
      <c r="H40" s="527"/>
      <c r="I40" s="527"/>
      <c r="J40" s="527"/>
      <c r="K40" s="527"/>
    </row>
    <row r="41" spans="3:11" x14ac:dyDescent="0.25">
      <c r="C41" s="527"/>
      <c r="D41" s="527"/>
      <c r="E41" s="527"/>
      <c r="F41" s="527"/>
      <c r="G41" s="527"/>
      <c r="H41" s="527"/>
      <c r="I41" s="527"/>
      <c r="J41" s="527"/>
      <c r="K41" s="527"/>
    </row>
    <row r="42" spans="3:11" x14ac:dyDescent="0.25">
      <c r="C42" s="527"/>
      <c r="D42" s="527"/>
      <c r="E42" s="527"/>
      <c r="F42" s="527"/>
      <c r="G42" s="527"/>
      <c r="H42" s="527"/>
      <c r="I42" s="527"/>
      <c r="J42" s="527"/>
      <c r="K42" s="527"/>
    </row>
    <row r="43" spans="3:11" x14ac:dyDescent="0.25">
      <c r="C43" s="527"/>
      <c r="D43" s="527"/>
      <c r="E43" s="527"/>
      <c r="F43" s="527"/>
      <c r="G43" s="527"/>
      <c r="H43" s="527"/>
      <c r="I43" s="527"/>
      <c r="J43" s="527"/>
      <c r="K43" s="527"/>
    </row>
    <row r="44" spans="3:11" x14ac:dyDescent="0.25">
      <c r="C44" s="527"/>
      <c r="D44" s="527"/>
      <c r="E44" s="527"/>
      <c r="F44" s="527"/>
      <c r="G44" s="527"/>
      <c r="H44" s="527"/>
      <c r="I44" s="527"/>
      <c r="J44" s="527"/>
      <c r="K44" s="527"/>
    </row>
    <row r="45" spans="3:11" x14ac:dyDescent="0.25">
      <c r="C45" s="527"/>
      <c r="D45" s="527"/>
      <c r="E45" s="527"/>
      <c r="F45" s="527"/>
      <c r="G45" s="527"/>
      <c r="H45" s="527"/>
      <c r="I45" s="527"/>
      <c r="J45" s="527"/>
      <c r="K45" s="527"/>
    </row>
    <row r="46" spans="3:11" x14ac:dyDescent="0.25">
      <c r="C46" s="527"/>
      <c r="D46" s="527"/>
      <c r="E46" s="527"/>
      <c r="F46" s="527"/>
      <c r="G46" s="527"/>
      <c r="H46" s="527"/>
      <c r="I46" s="527"/>
      <c r="J46" s="527"/>
      <c r="K46" s="527"/>
    </row>
    <row r="47" spans="3:11" x14ac:dyDescent="0.25">
      <c r="C47" s="527"/>
      <c r="D47" s="527"/>
      <c r="E47" s="527"/>
      <c r="F47" s="527"/>
      <c r="G47" s="527"/>
      <c r="H47" s="527"/>
      <c r="I47" s="527"/>
      <c r="J47" s="527"/>
      <c r="K47" s="527"/>
    </row>
    <row r="48" spans="3:11" x14ac:dyDescent="0.25">
      <c r="C48" s="527"/>
      <c r="D48" s="527"/>
      <c r="E48" s="527"/>
      <c r="F48" s="527"/>
      <c r="G48" s="527"/>
      <c r="H48" s="527"/>
      <c r="I48" s="527"/>
      <c r="J48" s="527"/>
      <c r="K48" s="527"/>
    </row>
    <row r="49" spans="3:11" x14ac:dyDescent="0.25">
      <c r="C49" s="527"/>
      <c r="D49" s="527"/>
      <c r="E49" s="527"/>
      <c r="F49" s="527"/>
      <c r="G49" s="527"/>
      <c r="H49" s="527"/>
      <c r="I49" s="527"/>
      <c r="J49" s="527"/>
      <c r="K49" s="527"/>
    </row>
    <row r="50" spans="3:11" x14ac:dyDescent="0.25">
      <c r="C50" s="527"/>
      <c r="D50" s="527"/>
      <c r="E50" s="527"/>
      <c r="F50" s="527"/>
      <c r="G50" s="527"/>
      <c r="H50" s="527"/>
      <c r="I50" s="527"/>
      <c r="J50" s="527"/>
      <c r="K50" s="527"/>
    </row>
    <row r="51" spans="3:11" x14ac:dyDescent="0.25">
      <c r="C51" s="527"/>
      <c r="D51" s="527"/>
      <c r="E51" s="527"/>
      <c r="F51" s="527"/>
      <c r="G51" s="527"/>
      <c r="H51" s="527"/>
      <c r="I51" s="527"/>
      <c r="J51" s="527"/>
      <c r="K51" s="527"/>
    </row>
    <row r="52" spans="3:11" x14ac:dyDescent="0.25">
      <c r="C52" s="527"/>
      <c r="D52" s="527"/>
      <c r="E52" s="527"/>
      <c r="F52" s="527"/>
      <c r="G52" s="527"/>
      <c r="H52" s="527"/>
      <c r="I52" s="527"/>
      <c r="J52" s="527"/>
      <c r="K52" s="527"/>
    </row>
    <row r="53" spans="3:11" x14ac:dyDescent="0.25">
      <c r="C53" s="527"/>
      <c r="D53" s="527"/>
      <c r="E53" s="527"/>
      <c r="F53" s="527"/>
      <c r="G53" s="527"/>
      <c r="H53" s="527"/>
      <c r="I53" s="527"/>
      <c r="J53" s="527"/>
      <c r="K53" s="527"/>
    </row>
    <row r="54" spans="3:11" x14ac:dyDescent="0.25">
      <c r="C54" s="527"/>
      <c r="D54" s="527"/>
      <c r="E54" s="527"/>
      <c r="F54" s="527"/>
      <c r="G54" s="527"/>
      <c r="H54" s="527"/>
      <c r="I54" s="527"/>
      <c r="J54" s="527"/>
      <c r="K54" s="527"/>
    </row>
    <row r="55" spans="3:11" x14ac:dyDescent="0.25">
      <c r="C55" s="527"/>
      <c r="D55" s="527"/>
      <c r="E55" s="527"/>
      <c r="F55" s="527"/>
      <c r="G55" s="527"/>
      <c r="H55" s="527"/>
      <c r="I55" s="527"/>
      <c r="J55" s="527"/>
      <c r="K55" s="527"/>
    </row>
    <row r="56" spans="3:11" x14ac:dyDescent="0.25">
      <c r="C56" s="527"/>
      <c r="D56" s="527"/>
      <c r="E56" s="527"/>
      <c r="F56" s="527"/>
      <c r="G56" s="527"/>
      <c r="H56" s="527"/>
      <c r="I56" s="527"/>
      <c r="J56" s="527"/>
      <c r="K56" s="527"/>
    </row>
    <row r="57" spans="3:11" x14ac:dyDescent="0.25">
      <c r="C57" s="527"/>
      <c r="D57" s="527"/>
      <c r="E57" s="527"/>
      <c r="F57" s="527"/>
      <c r="G57" s="527"/>
      <c r="H57" s="527"/>
      <c r="I57" s="527"/>
      <c r="J57" s="527"/>
      <c r="K57" s="527"/>
    </row>
    <row r="58" spans="3:11" x14ac:dyDescent="0.25">
      <c r="C58" s="527"/>
      <c r="D58" s="527"/>
      <c r="E58" s="527"/>
      <c r="F58" s="527"/>
      <c r="G58" s="527"/>
      <c r="H58" s="527"/>
      <c r="I58" s="527"/>
      <c r="J58" s="527"/>
      <c r="K58" s="527"/>
    </row>
    <row r="59" spans="3:11" x14ac:dyDescent="0.25">
      <c r="C59" s="527"/>
      <c r="D59" s="527"/>
      <c r="E59" s="527"/>
      <c r="F59" s="527"/>
      <c r="G59" s="527"/>
      <c r="H59" s="527"/>
      <c r="I59" s="527"/>
      <c r="J59" s="527"/>
      <c r="K59" s="527"/>
    </row>
    <row r="60" spans="3:11" x14ac:dyDescent="0.25">
      <c r="C60" s="527"/>
      <c r="D60" s="527"/>
      <c r="E60" s="527"/>
      <c r="F60" s="527"/>
      <c r="G60" s="527"/>
      <c r="H60" s="527"/>
      <c r="I60" s="527"/>
      <c r="J60" s="527"/>
      <c r="K60" s="527"/>
    </row>
    <row r="61" spans="3:11" x14ac:dyDescent="0.25">
      <c r="C61" s="527"/>
      <c r="D61" s="527"/>
      <c r="E61" s="527"/>
      <c r="F61" s="527"/>
      <c r="G61" s="527"/>
      <c r="H61" s="527"/>
      <c r="I61" s="527"/>
      <c r="J61" s="527"/>
      <c r="K61" s="527"/>
    </row>
    <row r="62" spans="3:11" x14ac:dyDescent="0.25">
      <c r="C62" s="527"/>
      <c r="D62" s="527"/>
      <c r="E62" s="527"/>
      <c r="F62" s="527"/>
      <c r="G62" s="527"/>
      <c r="H62" s="527"/>
      <c r="I62" s="527"/>
      <c r="J62" s="527"/>
      <c r="K62" s="527"/>
    </row>
    <row r="63" spans="3:11" x14ac:dyDescent="0.25">
      <c r="C63" s="527"/>
      <c r="D63" s="527"/>
      <c r="E63" s="527"/>
      <c r="F63" s="527"/>
      <c r="G63" s="527"/>
      <c r="H63" s="527"/>
      <c r="I63" s="527"/>
      <c r="J63" s="527"/>
      <c r="K63" s="527"/>
    </row>
    <row r="64" spans="3:11" x14ac:dyDescent="0.25">
      <c r="C64" s="527"/>
      <c r="D64" s="527"/>
      <c r="E64" s="527"/>
      <c r="F64" s="527"/>
      <c r="G64" s="527"/>
      <c r="H64" s="527"/>
      <c r="I64" s="527"/>
      <c r="J64" s="527"/>
      <c r="K64" s="527"/>
    </row>
    <row r="65" spans="3:11" x14ac:dyDescent="0.25">
      <c r="C65" s="527"/>
      <c r="D65" s="527"/>
      <c r="E65" s="527"/>
      <c r="F65" s="527"/>
      <c r="G65" s="527"/>
      <c r="H65" s="527"/>
      <c r="I65" s="527"/>
      <c r="J65" s="527"/>
      <c r="K65" s="527"/>
    </row>
    <row r="66" spans="3:11" x14ac:dyDescent="0.25">
      <c r="C66" s="527"/>
      <c r="D66" s="527"/>
      <c r="E66" s="527"/>
      <c r="F66" s="527"/>
      <c r="G66" s="527"/>
      <c r="H66" s="527"/>
      <c r="I66" s="527"/>
      <c r="J66" s="527"/>
      <c r="K66" s="527"/>
    </row>
    <row r="67" spans="3:11" x14ac:dyDescent="0.25">
      <c r="C67" s="527"/>
      <c r="D67" s="527"/>
      <c r="E67" s="527"/>
      <c r="F67" s="527"/>
      <c r="G67" s="527"/>
      <c r="H67" s="527"/>
      <c r="I67" s="527"/>
      <c r="J67" s="527"/>
      <c r="K67" s="527"/>
    </row>
    <row r="68" spans="3:11" x14ac:dyDescent="0.25">
      <c r="C68" s="527"/>
      <c r="D68" s="527"/>
      <c r="E68" s="527"/>
      <c r="F68" s="527"/>
      <c r="G68" s="527"/>
      <c r="H68" s="527"/>
      <c r="I68" s="527"/>
      <c r="J68" s="527"/>
      <c r="K68" s="527"/>
    </row>
    <row r="69" spans="3:11" x14ac:dyDescent="0.25">
      <c r="C69" s="527"/>
      <c r="D69" s="527"/>
      <c r="E69" s="527"/>
      <c r="F69" s="527"/>
      <c r="G69" s="527"/>
      <c r="H69" s="527"/>
      <c r="I69" s="527"/>
      <c r="J69" s="527"/>
      <c r="K69" s="527"/>
    </row>
    <row r="70" spans="3:11" x14ac:dyDescent="0.25">
      <c r="C70" s="527"/>
      <c r="D70" s="527"/>
      <c r="E70" s="527"/>
      <c r="F70" s="527"/>
      <c r="G70" s="527"/>
      <c r="H70" s="527"/>
      <c r="I70" s="527"/>
      <c r="J70" s="527"/>
      <c r="K70" s="527"/>
    </row>
    <row r="71" spans="3:11" x14ac:dyDescent="0.25">
      <c r="C71" s="527"/>
      <c r="D71" s="527"/>
      <c r="E71" s="527"/>
      <c r="F71" s="527"/>
      <c r="G71" s="527"/>
      <c r="H71" s="527"/>
      <c r="I71" s="527"/>
      <c r="J71" s="527"/>
      <c r="K71" s="527"/>
    </row>
    <row r="72" spans="3:11" x14ac:dyDescent="0.25">
      <c r="C72" s="527"/>
      <c r="D72" s="527"/>
      <c r="E72" s="527"/>
      <c r="F72" s="527"/>
      <c r="G72" s="527"/>
      <c r="H72" s="527"/>
      <c r="I72" s="527"/>
      <c r="J72" s="527"/>
      <c r="K72" s="527"/>
    </row>
    <row r="73" spans="3:11" x14ac:dyDescent="0.25">
      <c r="C73" s="527"/>
      <c r="D73" s="527"/>
      <c r="E73" s="527"/>
      <c r="F73" s="527"/>
      <c r="G73" s="527"/>
      <c r="H73" s="527"/>
      <c r="I73" s="527"/>
      <c r="J73" s="527"/>
      <c r="K73" s="527"/>
    </row>
    <row r="74" spans="3:11" x14ac:dyDescent="0.25">
      <c r="C74" s="527"/>
      <c r="D74" s="527"/>
      <c r="E74" s="527"/>
      <c r="F74" s="527"/>
      <c r="G74" s="527"/>
      <c r="H74" s="527"/>
      <c r="I74" s="527"/>
      <c r="J74" s="527"/>
      <c r="K74" s="527"/>
    </row>
    <row r="75" spans="3:11" x14ac:dyDescent="0.25">
      <c r="C75" s="527"/>
      <c r="D75" s="527"/>
      <c r="E75" s="527"/>
      <c r="F75" s="527"/>
      <c r="G75" s="527"/>
      <c r="H75" s="527"/>
      <c r="I75" s="527"/>
      <c r="J75" s="527"/>
      <c r="K75" s="527"/>
    </row>
    <row r="76" spans="3:11" x14ac:dyDescent="0.25">
      <c r="C76" s="527"/>
      <c r="D76" s="527"/>
      <c r="E76" s="527"/>
      <c r="F76" s="527"/>
      <c r="G76" s="527"/>
      <c r="H76" s="527"/>
      <c r="I76" s="527"/>
      <c r="J76" s="527"/>
      <c r="K76" s="527"/>
    </row>
    <row r="77" spans="3:11" x14ac:dyDescent="0.25">
      <c r="C77" s="527"/>
      <c r="D77" s="527"/>
      <c r="E77" s="527"/>
      <c r="F77" s="527"/>
      <c r="G77" s="527"/>
      <c r="H77" s="527"/>
      <c r="I77" s="527"/>
      <c r="J77" s="527"/>
      <c r="K77" s="527"/>
    </row>
    <row r="78" spans="3:11" x14ac:dyDescent="0.25">
      <c r="C78" s="527"/>
      <c r="D78" s="527"/>
      <c r="E78" s="527"/>
      <c r="F78" s="527"/>
      <c r="G78" s="527"/>
      <c r="H78" s="527"/>
      <c r="I78" s="527"/>
      <c r="J78" s="527"/>
      <c r="K78" s="527"/>
    </row>
    <row r="79" spans="3:11" x14ac:dyDescent="0.25">
      <c r="C79" s="527"/>
      <c r="D79" s="527"/>
      <c r="E79" s="527"/>
      <c r="F79" s="527"/>
      <c r="G79" s="527"/>
      <c r="H79" s="527"/>
      <c r="I79" s="527"/>
      <c r="J79" s="527"/>
      <c r="K79" s="527"/>
    </row>
    <row r="80" spans="3:11" x14ac:dyDescent="0.25">
      <c r="C80" s="527"/>
      <c r="D80" s="527"/>
      <c r="E80" s="527"/>
      <c r="F80" s="527"/>
      <c r="G80" s="527"/>
      <c r="H80" s="527"/>
      <c r="I80" s="527"/>
      <c r="J80" s="527"/>
      <c r="K80" s="527"/>
    </row>
    <row r="81" spans="3:11" x14ac:dyDescent="0.25">
      <c r="C81" s="527"/>
      <c r="D81" s="527"/>
      <c r="E81" s="527"/>
      <c r="F81" s="527"/>
      <c r="G81" s="527"/>
      <c r="H81" s="527"/>
      <c r="I81" s="527"/>
      <c r="J81" s="527"/>
      <c r="K81" s="527"/>
    </row>
    <row r="82" spans="3:11" x14ac:dyDescent="0.25">
      <c r="C82" s="527"/>
      <c r="D82" s="527"/>
      <c r="E82" s="527"/>
      <c r="F82" s="527"/>
      <c r="G82" s="527"/>
      <c r="H82" s="527"/>
      <c r="I82" s="527"/>
      <c r="J82" s="527"/>
      <c r="K82" s="527"/>
    </row>
    <row r="83" spans="3:11" x14ac:dyDescent="0.25">
      <c r="C83" s="527"/>
      <c r="D83" s="527"/>
      <c r="E83" s="527"/>
      <c r="F83" s="527"/>
      <c r="G83" s="527"/>
      <c r="H83" s="527"/>
      <c r="I83" s="527"/>
      <c r="J83" s="527"/>
      <c r="K83" s="527"/>
    </row>
    <row r="84" spans="3:11" x14ac:dyDescent="0.25">
      <c r="C84" s="527"/>
      <c r="D84" s="527"/>
      <c r="E84" s="527"/>
      <c r="F84" s="527"/>
      <c r="G84" s="527"/>
      <c r="H84" s="527"/>
      <c r="I84" s="527"/>
      <c r="J84" s="527"/>
      <c r="K84" s="527"/>
    </row>
    <row r="85" spans="3:11" x14ac:dyDescent="0.25">
      <c r="C85" s="527"/>
      <c r="D85" s="527"/>
      <c r="E85" s="527"/>
      <c r="F85" s="527"/>
      <c r="G85" s="527"/>
      <c r="H85" s="527"/>
      <c r="I85" s="527"/>
      <c r="J85" s="527"/>
      <c r="K85" s="527"/>
    </row>
    <row r="86" spans="3:11" x14ac:dyDescent="0.25">
      <c r="C86" s="527"/>
      <c r="D86" s="527"/>
      <c r="E86" s="527"/>
      <c r="F86" s="527"/>
      <c r="G86" s="527"/>
      <c r="H86" s="527"/>
      <c r="I86" s="527"/>
      <c r="J86" s="527"/>
      <c r="K86" s="527"/>
    </row>
    <row r="87" spans="3:11" x14ac:dyDescent="0.25">
      <c r="C87" s="527"/>
      <c r="D87" s="527"/>
      <c r="E87" s="527"/>
      <c r="F87" s="527"/>
      <c r="G87" s="527"/>
      <c r="H87" s="527"/>
      <c r="I87" s="527"/>
      <c r="J87" s="527"/>
      <c r="K87" s="527"/>
    </row>
    <row r="88" spans="3:11" x14ac:dyDescent="0.25">
      <c r="C88" s="527"/>
      <c r="D88" s="527"/>
      <c r="E88" s="527"/>
      <c r="F88" s="527"/>
      <c r="G88" s="527"/>
      <c r="H88" s="527"/>
      <c r="I88" s="527"/>
      <c r="J88" s="527"/>
      <c r="K88" s="527"/>
    </row>
    <row r="89" spans="3:11" x14ac:dyDescent="0.25">
      <c r="C89" s="527"/>
      <c r="D89" s="527"/>
      <c r="E89" s="527"/>
      <c r="F89" s="527"/>
      <c r="G89" s="527"/>
      <c r="H89" s="527"/>
      <c r="I89" s="527"/>
      <c r="J89" s="527"/>
      <c r="K89" s="527"/>
    </row>
    <row r="90" spans="3:11" x14ac:dyDescent="0.25">
      <c r="C90" s="527"/>
      <c r="D90" s="527"/>
      <c r="E90" s="527"/>
      <c r="F90" s="527"/>
      <c r="G90" s="527"/>
      <c r="H90" s="527"/>
      <c r="I90" s="527"/>
      <c r="J90" s="527"/>
      <c r="K90" s="527"/>
    </row>
    <row r="91" spans="3:11" x14ac:dyDescent="0.25">
      <c r="C91" s="527"/>
      <c r="D91" s="527"/>
      <c r="E91" s="527"/>
      <c r="F91" s="527"/>
      <c r="G91" s="527"/>
      <c r="H91" s="527"/>
      <c r="I91" s="527"/>
      <c r="J91" s="527"/>
      <c r="K91" s="527"/>
    </row>
    <row r="92" spans="3:11" x14ac:dyDescent="0.25">
      <c r="C92" s="527"/>
      <c r="D92" s="527"/>
      <c r="E92" s="527"/>
      <c r="F92" s="527"/>
      <c r="G92" s="527"/>
      <c r="H92" s="527"/>
      <c r="I92" s="527"/>
      <c r="J92" s="527"/>
      <c r="K92" s="527"/>
    </row>
    <row r="93" spans="3:11" x14ac:dyDescent="0.25">
      <c r="C93" s="527"/>
      <c r="D93" s="527"/>
      <c r="E93" s="527"/>
      <c r="F93" s="527"/>
      <c r="G93" s="527"/>
      <c r="H93" s="527"/>
      <c r="I93" s="527"/>
      <c r="J93" s="527"/>
      <c r="K93" s="527"/>
    </row>
    <row r="94" spans="3:11" x14ac:dyDescent="0.25">
      <c r="C94" s="527"/>
      <c r="D94" s="527"/>
      <c r="E94" s="527"/>
      <c r="F94" s="527"/>
      <c r="G94" s="527"/>
      <c r="H94" s="527"/>
      <c r="I94" s="527"/>
      <c r="J94" s="527"/>
      <c r="K94" s="527"/>
    </row>
    <row r="95" spans="3:11" x14ac:dyDescent="0.25">
      <c r="C95" s="527"/>
      <c r="D95" s="527"/>
      <c r="E95" s="527"/>
      <c r="F95" s="527"/>
      <c r="G95" s="527"/>
      <c r="H95" s="527"/>
      <c r="I95" s="527"/>
      <c r="J95" s="527"/>
      <c r="K95" s="527"/>
    </row>
    <row r="96" spans="3:11" x14ac:dyDescent="0.25">
      <c r="C96" s="527"/>
      <c r="D96" s="527"/>
      <c r="E96" s="527"/>
      <c r="F96" s="527"/>
      <c r="G96" s="527"/>
      <c r="H96" s="527"/>
      <c r="I96" s="527"/>
      <c r="J96" s="527"/>
      <c r="K96" s="527"/>
    </row>
    <row r="97" spans="3:11" x14ac:dyDescent="0.25">
      <c r="C97" s="527"/>
      <c r="D97" s="527"/>
      <c r="E97" s="527"/>
      <c r="F97" s="527"/>
      <c r="G97" s="527"/>
      <c r="H97" s="527"/>
      <c r="I97" s="527"/>
      <c r="J97" s="527"/>
      <c r="K97" s="527"/>
    </row>
    <row r="98" spans="3:11" x14ac:dyDescent="0.25">
      <c r="C98" s="527"/>
      <c r="D98" s="527"/>
      <c r="E98" s="527"/>
      <c r="F98" s="527"/>
      <c r="G98" s="527"/>
      <c r="H98" s="527"/>
      <c r="I98" s="527"/>
      <c r="J98" s="527"/>
      <c r="K98" s="527"/>
    </row>
    <row r="99" spans="3:11" x14ac:dyDescent="0.25">
      <c r="C99" s="527"/>
      <c r="D99" s="527"/>
      <c r="E99" s="527"/>
      <c r="F99" s="527"/>
      <c r="G99" s="527"/>
      <c r="H99" s="527"/>
      <c r="I99" s="527"/>
      <c r="J99" s="527"/>
      <c r="K99" s="527"/>
    </row>
    <row r="100" spans="3:11" x14ac:dyDescent="0.25">
      <c r="C100" s="527"/>
      <c r="D100" s="527"/>
      <c r="E100" s="527"/>
      <c r="F100" s="527"/>
      <c r="G100" s="527"/>
      <c r="H100" s="527"/>
      <c r="I100" s="527"/>
      <c r="J100" s="527"/>
      <c r="K100" s="527"/>
    </row>
    <row r="101" spans="3:11" x14ac:dyDescent="0.25">
      <c r="C101" s="527"/>
      <c r="D101" s="527"/>
      <c r="E101" s="527"/>
      <c r="F101" s="527"/>
      <c r="G101" s="527"/>
      <c r="H101" s="527"/>
      <c r="I101" s="527"/>
      <c r="J101" s="527"/>
      <c r="K101" s="527"/>
    </row>
    <row r="102" spans="3:11" x14ac:dyDescent="0.25">
      <c r="C102" s="527"/>
      <c r="D102" s="527"/>
      <c r="E102" s="527"/>
      <c r="F102" s="527"/>
      <c r="G102" s="527"/>
      <c r="H102" s="527"/>
      <c r="I102" s="527"/>
      <c r="J102" s="527"/>
      <c r="K102" s="527"/>
    </row>
    <row r="103" spans="3:11" x14ac:dyDescent="0.25">
      <c r="C103" s="527"/>
      <c r="D103" s="527"/>
      <c r="E103" s="527"/>
      <c r="F103" s="527"/>
      <c r="G103" s="527"/>
      <c r="H103" s="527"/>
      <c r="I103" s="527"/>
      <c r="J103" s="527"/>
      <c r="K103" s="527"/>
    </row>
    <row r="104" spans="3:11" x14ac:dyDescent="0.25">
      <c r="C104" s="527"/>
      <c r="D104" s="527"/>
      <c r="E104" s="527"/>
      <c r="F104" s="527"/>
      <c r="G104" s="527"/>
      <c r="H104" s="527"/>
      <c r="I104" s="527"/>
      <c r="J104" s="527"/>
      <c r="K104" s="527"/>
    </row>
    <row r="105" spans="3:11" x14ac:dyDescent="0.25">
      <c r="C105" s="527"/>
      <c r="D105" s="527"/>
      <c r="E105" s="527"/>
      <c r="F105" s="527"/>
      <c r="G105" s="527"/>
      <c r="H105" s="527"/>
      <c r="I105" s="527"/>
      <c r="J105" s="527"/>
      <c r="K105" s="527"/>
    </row>
    <row r="106" spans="3:11" x14ac:dyDescent="0.25">
      <c r="C106" s="527"/>
      <c r="D106" s="527"/>
      <c r="E106" s="527"/>
      <c r="F106" s="527"/>
      <c r="G106" s="527"/>
      <c r="H106" s="527"/>
      <c r="I106" s="527"/>
      <c r="J106" s="527"/>
      <c r="K106" s="527"/>
    </row>
    <row r="107" spans="3:11" x14ac:dyDescent="0.25">
      <c r="C107" s="527"/>
      <c r="D107" s="527"/>
      <c r="E107" s="527"/>
      <c r="F107" s="527"/>
      <c r="G107" s="527"/>
      <c r="H107" s="527"/>
      <c r="I107" s="527"/>
      <c r="J107" s="527"/>
      <c r="K107" s="527"/>
    </row>
    <row r="108" spans="3:11" x14ac:dyDescent="0.25">
      <c r="C108" s="527"/>
      <c r="D108" s="527"/>
      <c r="E108" s="527"/>
      <c r="F108" s="527"/>
      <c r="G108" s="527"/>
      <c r="H108" s="527"/>
      <c r="I108" s="527"/>
      <c r="J108" s="527"/>
      <c r="K108" s="527"/>
    </row>
    <row r="109" spans="3:11" x14ac:dyDescent="0.25">
      <c r="C109" s="527"/>
      <c r="D109" s="527"/>
      <c r="E109" s="527"/>
      <c r="F109" s="527"/>
      <c r="G109" s="527"/>
      <c r="H109" s="527"/>
      <c r="I109" s="527"/>
      <c r="J109" s="527"/>
      <c r="K109" s="527"/>
    </row>
    <row r="110" spans="3:11" x14ac:dyDescent="0.25">
      <c r="C110" s="527"/>
      <c r="D110" s="527"/>
      <c r="E110" s="527"/>
      <c r="F110" s="527"/>
      <c r="G110" s="527"/>
      <c r="H110" s="527"/>
      <c r="I110" s="527"/>
      <c r="J110" s="527"/>
      <c r="K110" s="527"/>
    </row>
    <row r="111" spans="3:11" x14ac:dyDescent="0.25">
      <c r="C111" s="527"/>
      <c r="D111" s="527"/>
      <c r="E111" s="527"/>
      <c r="F111" s="527"/>
      <c r="G111" s="527"/>
      <c r="H111" s="527"/>
      <c r="I111" s="527"/>
      <c r="J111" s="527"/>
      <c r="K111" s="527"/>
    </row>
    <row r="112" spans="3:11" x14ac:dyDescent="0.25">
      <c r="C112" s="527"/>
      <c r="D112" s="527"/>
      <c r="E112" s="527"/>
      <c r="F112" s="527"/>
      <c r="G112" s="527"/>
      <c r="H112" s="527"/>
      <c r="I112" s="527"/>
      <c r="J112" s="527"/>
      <c r="K112" s="527"/>
    </row>
    <row r="113" spans="3:11" x14ac:dyDescent="0.25">
      <c r="C113" s="527"/>
      <c r="D113" s="527"/>
      <c r="E113" s="527"/>
      <c r="F113" s="527"/>
      <c r="G113" s="527"/>
      <c r="H113" s="527"/>
      <c r="I113" s="527"/>
      <c r="J113" s="527"/>
      <c r="K113" s="527"/>
    </row>
    <row r="114" spans="3:11" x14ac:dyDescent="0.25">
      <c r="C114" s="527"/>
      <c r="D114" s="527"/>
      <c r="E114" s="527"/>
      <c r="F114" s="527"/>
      <c r="G114" s="527"/>
      <c r="H114" s="527"/>
      <c r="I114" s="527"/>
      <c r="J114" s="527"/>
      <c r="K114" s="527"/>
    </row>
    <row r="115" spans="3:11" x14ac:dyDescent="0.25">
      <c r="C115" s="527"/>
      <c r="D115" s="527"/>
      <c r="E115" s="527"/>
      <c r="F115" s="527"/>
      <c r="G115" s="527"/>
      <c r="H115" s="527"/>
      <c r="I115" s="527"/>
      <c r="J115" s="527"/>
      <c r="K115" s="527"/>
    </row>
    <row r="116" spans="3:11" x14ac:dyDescent="0.25">
      <c r="C116" s="527"/>
      <c r="D116" s="527"/>
      <c r="E116" s="527"/>
      <c r="F116" s="527"/>
      <c r="G116" s="527"/>
      <c r="H116" s="527"/>
      <c r="I116" s="527"/>
      <c r="J116" s="527"/>
      <c r="K116" s="527"/>
    </row>
    <row r="117" spans="3:11" x14ac:dyDescent="0.25">
      <c r="C117" s="527"/>
      <c r="D117" s="527"/>
      <c r="E117" s="527"/>
      <c r="F117" s="527"/>
      <c r="G117" s="527"/>
      <c r="H117" s="527"/>
      <c r="I117" s="527"/>
      <c r="J117" s="527"/>
      <c r="K117" s="527"/>
    </row>
    <row r="118" spans="3:11" x14ac:dyDescent="0.25">
      <c r="C118" s="527"/>
      <c r="D118" s="527"/>
      <c r="E118" s="527"/>
      <c r="F118" s="527"/>
      <c r="G118" s="527"/>
      <c r="H118" s="527"/>
      <c r="I118" s="527"/>
      <c r="J118" s="527"/>
      <c r="K118" s="527"/>
    </row>
    <row r="119" spans="3:11" x14ac:dyDescent="0.25">
      <c r="C119" s="527"/>
      <c r="D119" s="527"/>
      <c r="E119" s="527"/>
      <c r="F119" s="527"/>
      <c r="G119" s="527"/>
      <c r="H119" s="527"/>
      <c r="I119" s="527"/>
      <c r="J119" s="527"/>
      <c r="K119" s="527"/>
    </row>
    <row r="120" spans="3:11" x14ac:dyDescent="0.25">
      <c r="C120" s="527"/>
      <c r="D120" s="527"/>
      <c r="E120" s="527"/>
      <c r="F120" s="527"/>
      <c r="G120" s="527"/>
      <c r="H120" s="527"/>
      <c r="I120" s="527"/>
      <c r="J120" s="527"/>
      <c r="K120" s="527"/>
    </row>
    <row r="121" spans="3:11" x14ac:dyDescent="0.25">
      <c r="C121" s="527"/>
      <c r="D121" s="527"/>
      <c r="E121" s="527"/>
      <c r="F121" s="527"/>
      <c r="G121" s="527"/>
      <c r="H121" s="527"/>
      <c r="I121" s="527"/>
      <c r="J121" s="527"/>
      <c r="K121" s="527"/>
    </row>
    <row r="122" spans="3:11" x14ac:dyDescent="0.25">
      <c r="C122" s="527"/>
      <c r="D122" s="527"/>
      <c r="E122" s="527"/>
      <c r="F122" s="527"/>
      <c r="G122" s="527"/>
      <c r="H122" s="527"/>
      <c r="I122" s="527"/>
      <c r="J122" s="527"/>
      <c r="K122" s="527"/>
    </row>
    <row r="123" spans="3:11" x14ac:dyDescent="0.25">
      <c r="C123" s="527"/>
      <c r="D123" s="527"/>
      <c r="E123" s="527"/>
      <c r="F123" s="527"/>
      <c r="G123" s="527"/>
      <c r="H123" s="527"/>
      <c r="I123" s="527"/>
      <c r="J123" s="527"/>
      <c r="K123" s="527"/>
    </row>
    <row r="124" spans="3:11" x14ac:dyDescent="0.25">
      <c r="C124" s="527"/>
      <c r="D124" s="527"/>
      <c r="E124" s="527"/>
      <c r="F124" s="527"/>
      <c r="G124" s="527"/>
      <c r="H124" s="527"/>
      <c r="I124" s="527"/>
      <c r="J124" s="527"/>
      <c r="K124" s="527"/>
    </row>
    <row r="125" spans="3:11" x14ac:dyDescent="0.25">
      <c r="C125" s="527"/>
      <c r="D125" s="527"/>
      <c r="E125" s="527"/>
      <c r="F125" s="527"/>
      <c r="G125" s="527"/>
      <c r="H125" s="527"/>
      <c r="I125" s="527"/>
      <c r="J125" s="527"/>
      <c r="K125" s="527"/>
    </row>
    <row r="126" spans="3:11" x14ac:dyDescent="0.25">
      <c r="C126" s="527"/>
      <c r="D126" s="527"/>
      <c r="E126" s="527"/>
      <c r="F126" s="527"/>
      <c r="G126" s="527"/>
      <c r="H126" s="527"/>
      <c r="I126" s="527"/>
      <c r="J126" s="527"/>
      <c r="K126" s="527"/>
    </row>
    <row r="127" spans="3:11" x14ac:dyDescent="0.25">
      <c r="C127" s="527"/>
      <c r="D127" s="527"/>
      <c r="E127" s="527"/>
      <c r="F127" s="527"/>
      <c r="G127" s="527"/>
      <c r="H127" s="527"/>
      <c r="I127" s="527"/>
      <c r="J127" s="527"/>
      <c r="K127" s="527"/>
    </row>
    <row r="128" spans="3:11" x14ac:dyDescent="0.25">
      <c r="C128" s="527"/>
      <c r="D128" s="527"/>
      <c r="E128" s="527"/>
      <c r="F128" s="527"/>
      <c r="G128" s="527"/>
      <c r="H128" s="527"/>
      <c r="I128" s="527"/>
      <c r="J128" s="527"/>
      <c r="K128" s="527"/>
    </row>
    <row r="129" spans="3:11" x14ac:dyDescent="0.25">
      <c r="C129" s="527"/>
      <c r="D129" s="527"/>
      <c r="E129" s="527"/>
      <c r="F129" s="527"/>
      <c r="G129" s="527"/>
      <c r="H129" s="527"/>
      <c r="I129" s="527"/>
      <c r="J129" s="527"/>
      <c r="K129" s="527"/>
    </row>
    <row r="130" spans="3:11" x14ac:dyDescent="0.25">
      <c r="C130" s="527"/>
      <c r="D130" s="527"/>
      <c r="E130" s="527"/>
      <c r="F130" s="527"/>
      <c r="G130" s="527"/>
      <c r="H130" s="527"/>
      <c r="I130" s="527"/>
      <c r="J130" s="527"/>
      <c r="K130" s="527"/>
    </row>
    <row r="131" spans="3:11" x14ac:dyDescent="0.25">
      <c r="C131" s="527"/>
      <c r="D131" s="527"/>
      <c r="E131" s="527"/>
      <c r="F131" s="527"/>
      <c r="G131" s="527"/>
      <c r="H131" s="527"/>
      <c r="I131" s="527"/>
      <c r="J131" s="527"/>
      <c r="K131" s="527"/>
    </row>
    <row r="132" spans="3:11" x14ac:dyDescent="0.25">
      <c r="C132" s="527"/>
      <c r="D132" s="527"/>
      <c r="E132" s="527"/>
      <c r="F132" s="527"/>
      <c r="G132" s="527"/>
      <c r="H132" s="527"/>
      <c r="I132" s="527"/>
      <c r="J132" s="527"/>
      <c r="K132" s="527"/>
    </row>
    <row r="133" spans="3:11" x14ac:dyDescent="0.25">
      <c r="C133" s="527"/>
      <c r="D133" s="527"/>
      <c r="E133" s="527"/>
      <c r="F133" s="527"/>
      <c r="G133" s="527"/>
      <c r="H133" s="527"/>
      <c r="I133" s="527"/>
      <c r="J133" s="527"/>
      <c r="K133" s="527"/>
    </row>
    <row r="134" spans="3:11" x14ac:dyDescent="0.25">
      <c r="C134" s="527"/>
      <c r="D134" s="527"/>
      <c r="E134" s="527"/>
      <c r="F134" s="527"/>
      <c r="G134" s="527"/>
      <c r="H134" s="527"/>
      <c r="I134" s="527"/>
      <c r="J134" s="527"/>
      <c r="K134" s="527"/>
    </row>
    <row r="135" spans="3:11" x14ac:dyDescent="0.25">
      <c r="C135" s="527"/>
      <c r="D135" s="527"/>
      <c r="E135" s="527"/>
      <c r="F135" s="527"/>
      <c r="G135" s="527"/>
      <c r="H135" s="527"/>
      <c r="I135" s="527"/>
      <c r="J135" s="527"/>
      <c r="K135" s="527"/>
    </row>
    <row r="136" spans="3:11" x14ac:dyDescent="0.25">
      <c r="C136" s="527"/>
      <c r="D136" s="527"/>
      <c r="E136" s="527"/>
      <c r="F136" s="527"/>
      <c r="G136" s="527"/>
      <c r="H136" s="527"/>
      <c r="I136" s="527"/>
      <c r="J136" s="527"/>
      <c r="K136" s="527"/>
    </row>
    <row r="137" spans="3:11" x14ac:dyDescent="0.25">
      <c r="C137" s="527"/>
      <c r="D137" s="527"/>
      <c r="E137" s="527"/>
      <c r="F137" s="527"/>
      <c r="G137" s="527"/>
      <c r="H137" s="527"/>
      <c r="I137" s="527"/>
      <c r="J137" s="527"/>
      <c r="K137" s="527"/>
    </row>
    <row r="138" spans="3:11" x14ac:dyDescent="0.25">
      <c r="C138" s="527"/>
      <c r="D138" s="527"/>
      <c r="E138" s="527"/>
      <c r="F138" s="527"/>
      <c r="G138" s="527"/>
      <c r="H138" s="527"/>
      <c r="I138" s="527"/>
      <c r="J138" s="527"/>
      <c r="K138" s="527"/>
    </row>
    <row r="139" spans="3:11" x14ac:dyDescent="0.25">
      <c r="C139" s="527"/>
      <c r="D139" s="527"/>
      <c r="E139" s="527"/>
      <c r="F139" s="527"/>
      <c r="G139" s="527"/>
      <c r="H139" s="527"/>
      <c r="I139" s="527"/>
      <c r="J139" s="527"/>
      <c r="K139" s="527"/>
    </row>
    <row r="140" spans="3:11" x14ac:dyDescent="0.25">
      <c r="C140" s="527"/>
      <c r="D140" s="527"/>
      <c r="E140" s="527"/>
      <c r="F140" s="527"/>
      <c r="G140" s="527"/>
      <c r="H140" s="527"/>
      <c r="I140" s="527"/>
      <c r="J140" s="527"/>
      <c r="K140" s="527"/>
    </row>
    <row r="141" spans="3:11" x14ac:dyDescent="0.25">
      <c r="C141" s="527"/>
      <c r="D141" s="527"/>
      <c r="E141" s="527"/>
      <c r="F141" s="527"/>
      <c r="G141" s="527"/>
      <c r="H141" s="527"/>
      <c r="I141" s="527"/>
      <c r="J141" s="527"/>
      <c r="K141" s="527"/>
    </row>
    <row r="142" spans="3:11" x14ac:dyDescent="0.25">
      <c r="C142" s="527"/>
      <c r="D142" s="527"/>
      <c r="E142" s="527"/>
      <c r="F142" s="527"/>
      <c r="G142" s="527"/>
      <c r="H142" s="527"/>
      <c r="I142" s="527"/>
      <c r="J142" s="527"/>
      <c r="K142" s="527"/>
    </row>
    <row r="143" spans="3:11" x14ac:dyDescent="0.25">
      <c r="C143" s="527"/>
      <c r="D143" s="527"/>
      <c r="E143" s="527"/>
      <c r="F143" s="527"/>
      <c r="G143" s="527"/>
      <c r="H143" s="527"/>
      <c r="I143" s="527"/>
      <c r="J143" s="527"/>
      <c r="K143" s="527"/>
    </row>
    <row r="144" spans="3:11" x14ac:dyDescent="0.25">
      <c r="C144" s="527"/>
      <c r="D144" s="527"/>
      <c r="E144" s="527"/>
      <c r="F144" s="527"/>
      <c r="G144" s="527"/>
      <c r="H144" s="527"/>
      <c r="I144" s="527"/>
      <c r="J144" s="527"/>
      <c r="K144" s="527"/>
    </row>
    <row r="145" spans="3:11" x14ac:dyDescent="0.25">
      <c r="C145" s="527"/>
      <c r="D145" s="527"/>
      <c r="E145" s="527"/>
      <c r="F145" s="527"/>
      <c r="G145" s="527"/>
      <c r="H145" s="527"/>
      <c r="I145" s="527"/>
      <c r="J145" s="527"/>
      <c r="K145" s="527"/>
    </row>
    <row r="146" spans="3:11" x14ac:dyDescent="0.25">
      <c r="C146" s="527"/>
      <c r="D146" s="527"/>
      <c r="E146" s="527"/>
      <c r="F146" s="527"/>
      <c r="G146" s="527"/>
      <c r="H146" s="527"/>
      <c r="I146" s="527"/>
      <c r="J146" s="527"/>
      <c r="K146" s="527"/>
    </row>
    <row r="147" spans="3:11" x14ac:dyDescent="0.25">
      <c r="C147" s="527"/>
      <c r="D147" s="527"/>
      <c r="E147" s="527"/>
      <c r="F147" s="527"/>
      <c r="G147" s="527"/>
      <c r="H147" s="527"/>
      <c r="I147" s="527"/>
      <c r="J147" s="527"/>
      <c r="K147" s="527"/>
    </row>
    <row r="148" spans="3:11" x14ac:dyDescent="0.25">
      <c r="C148" s="527"/>
      <c r="D148" s="527"/>
      <c r="E148" s="527"/>
      <c r="F148" s="527"/>
      <c r="G148" s="527"/>
      <c r="H148" s="527"/>
      <c r="I148" s="527"/>
      <c r="J148" s="527"/>
      <c r="K148" s="527"/>
    </row>
    <row r="149" spans="3:11" x14ac:dyDescent="0.25">
      <c r="C149" s="527"/>
      <c r="D149" s="527"/>
      <c r="E149" s="527"/>
      <c r="F149" s="527"/>
      <c r="G149" s="527"/>
      <c r="H149" s="527"/>
      <c r="I149" s="527"/>
      <c r="J149" s="527"/>
      <c r="K149" s="527"/>
    </row>
    <row r="150" spans="3:11" x14ac:dyDescent="0.25">
      <c r="C150" s="527"/>
      <c r="D150" s="527"/>
      <c r="E150" s="527"/>
      <c r="F150" s="527"/>
      <c r="G150" s="527"/>
      <c r="H150" s="527"/>
      <c r="I150" s="527"/>
      <c r="J150" s="527"/>
      <c r="K150" s="527"/>
    </row>
    <row r="151" spans="3:11" x14ac:dyDescent="0.25">
      <c r="C151" s="527"/>
      <c r="D151" s="527"/>
      <c r="E151" s="527"/>
      <c r="F151" s="527"/>
      <c r="G151" s="527"/>
      <c r="H151" s="527"/>
      <c r="I151" s="527"/>
      <c r="J151" s="527"/>
      <c r="K151" s="527"/>
    </row>
    <row r="152" spans="3:11" x14ac:dyDescent="0.25">
      <c r="C152" s="527"/>
      <c r="D152" s="527"/>
      <c r="E152" s="527"/>
      <c r="F152" s="527"/>
      <c r="G152" s="527"/>
      <c r="H152" s="527"/>
      <c r="I152" s="527"/>
      <c r="J152" s="527"/>
      <c r="K152" s="527"/>
    </row>
    <row r="153" spans="3:11" x14ac:dyDescent="0.25">
      <c r="C153" s="527"/>
      <c r="D153" s="527"/>
      <c r="E153" s="527"/>
      <c r="F153" s="527"/>
      <c r="G153" s="527"/>
      <c r="H153" s="527"/>
      <c r="I153" s="527"/>
      <c r="J153" s="527"/>
      <c r="K153" s="527"/>
    </row>
    <row r="154" spans="3:11" x14ac:dyDescent="0.25">
      <c r="C154" s="527"/>
      <c r="D154" s="527"/>
      <c r="E154" s="527"/>
      <c r="F154" s="527"/>
      <c r="G154" s="527"/>
      <c r="H154" s="527"/>
      <c r="I154" s="527"/>
      <c r="J154" s="527"/>
      <c r="K154" s="527"/>
    </row>
    <row r="155" spans="3:11" x14ac:dyDescent="0.25">
      <c r="C155" s="527"/>
      <c r="D155" s="527"/>
      <c r="E155" s="527"/>
      <c r="F155" s="527"/>
      <c r="G155" s="527"/>
      <c r="H155" s="527"/>
      <c r="I155" s="527"/>
      <c r="J155" s="527"/>
      <c r="K155" s="527"/>
    </row>
    <row r="156" spans="3:11" x14ac:dyDescent="0.25">
      <c r="C156" s="527"/>
      <c r="D156" s="527"/>
      <c r="E156" s="527"/>
      <c r="F156" s="527"/>
      <c r="G156" s="527"/>
      <c r="H156" s="527"/>
      <c r="I156" s="527"/>
      <c r="J156" s="527"/>
      <c r="K156" s="527"/>
    </row>
    <row r="157" spans="3:11" x14ac:dyDescent="0.25">
      <c r="C157" s="527"/>
      <c r="D157" s="527"/>
      <c r="E157" s="527"/>
      <c r="F157" s="527"/>
      <c r="G157" s="527"/>
      <c r="H157" s="527"/>
      <c r="I157" s="527"/>
      <c r="J157" s="527"/>
      <c r="K157" s="527"/>
    </row>
    <row r="158" spans="3:11" x14ac:dyDescent="0.25">
      <c r="C158" s="527"/>
      <c r="D158" s="527"/>
      <c r="E158" s="527"/>
      <c r="F158" s="527"/>
      <c r="G158" s="527"/>
      <c r="H158" s="527"/>
      <c r="I158" s="527"/>
      <c r="J158" s="527"/>
      <c r="K158" s="527"/>
    </row>
    <row r="159" spans="3:11" x14ac:dyDescent="0.25">
      <c r="C159" s="527"/>
      <c r="D159" s="527"/>
      <c r="E159" s="527"/>
      <c r="F159" s="527"/>
      <c r="G159" s="527"/>
      <c r="H159" s="527"/>
      <c r="I159" s="527"/>
      <c r="J159" s="527"/>
      <c r="K159" s="527"/>
    </row>
    <row r="160" spans="3:11" x14ac:dyDescent="0.25">
      <c r="C160" s="527"/>
      <c r="D160" s="527"/>
      <c r="E160" s="527"/>
      <c r="F160" s="527"/>
      <c r="G160" s="527"/>
      <c r="H160" s="527"/>
      <c r="I160" s="527"/>
      <c r="J160" s="527"/>
      <c r="K160" s="527"/>
    </row>
    <row r="161" spans="3:11" x14ac:dyDescent="0.25">
      <c r="C161" s="527"/>
      <c r="D161" s="527"/>
      <c r="E161" s="527"/>
      <c r="F161" s="527"/>
      <c r="G161" s="527"/>
      <c r="H161" s="527"/>
      <c r="I161" s="527"/>
      <c r="J161" s="527"/>
      <c r="K161" s="527"/>
    </row>
    <row r="162" spans="3:11" x14ac:dyDescent="0.25">
      <c r="C162" s="527"/>
      <c r="D162" s="527"/>
      <c r="E162" s="527"/>
      <c r="F162" s="527"/>
      <c r="G162" s="527"/>
      <c r="H162" s="527"/>
      <c r="I162" s="527"/>
      <c r="J162" s="527"/>
      <c r="K162" s="527"/>
    </row>
    <row r="163" spans="3:11" x14ac:dyDescent="0.25">
      <c r="C163" s="527"/>
      <c r="D163" s="527"/>
      <c r="E163" s="527"/>
      <c r="F163" s="527"/>
      <c r="G163" s="527"/>
      <c r="H163" s="527"/>
      <c r="I163" s="527"/>
      <c r="J163" s="527"/>
      <c r="K163" s="527"/>
    </row>
    <row r="164" spans="3:11" x14ac:dyDescent="0.25">
      <c r="C164" s="527"/>
      <c r="D164" s="527"/>
      <c r="E164" s="527"/>
      <c r="F164" s="527"/>
      <c r="G164" s="527"/>
      <c r="H164" s="527"/>
      <c r="I164" s="527"/>
      <c r="J164" s="527"/>
      <c r="K164" s="527"/>
    </row>
    <row r="165" spans="3:11" x14ac:dyDescent="0.25">
      <c r="C165" s="527"/>
      <c r="D165" s="527"/>
      <c r="E165" s="527"/>
      <c r="F165" s="527"/>
      <c r="G165" s="527"/>
      <c r="H165" s="527"/>
      <c r="I165" s="527"/>
      <c r="J165" s="527"/>
      <c r="K165" s="527"/>
    </row>
    <row r="166" spans="3:11" x14ac:dyDescent="0.25">
      <c r="C166" s="527"/>
      <c r="D166" s="527"/>
      <c r="E166" s="527"/>
      <c r="F166" s="527"/>
      <c r="G166" s="527"/>
      <c r="H166" s="527"/>
      <c r="I166" s="527"/>
      <c r="J166" s="527"/>
      <c r="K166" s="527"/>
    </row>
    <row r="167" spans="3:11" x14ac:dyDescent="0.25">
      <c r="C167" s="527"/>
      <c r="D167" s="527"/>
      <c r="E167" s="527"/>
      <c r="F167" s="527"/>
      <c r="G167" s="527"/>
      <c r="H167" s="527"/>
      <c r="I167" s="527"/>
      <c r="J167" s="527"/>
      <c r="K167" s="527"/>
    </row>
    <row r="168" spans="3:11" x14ac:dyDescent="0.25">
      <c r="C168" s="527"/>
      <c r="D168" s="527"/>
      <c r="E168" s="527"/>
      <c r="F168" s="527"/>
      <c r="G168" s="527"/>
      <c r="H168" s="527"/>
      <c r="I168" s="527"/>
      <c r="J168" s="527"/>
      <c r="K168" s="527"/>
    </row>
    <row r="169" spans="3:11" x14ac:dyDescent="0.25">
      <c r="C169" s="527"/>
      <c r="D169" s="527"/>
      <c r="E169" s="527"/>
      <c r="F169" s="527"/>
      <c r="G169" s="527"/>
      <c r="H169" s="527"/>
      <c r="I169" s="527"/>
      <c r="J169" s="527"/>
      <c r="K169" s="527"/>
    </row>
    <row r="170" spans="3:11" x14ac:dyDescent="0.25">
      <c r="C170" s="527"/>
      <c r="D170" s="527"/>
      <c r="E170" s="527"/>
      <c r="F170" s="527"/>
      <c r="G170" s="527"/>
      <c r="H170" s="527"/>
      <c r="I170" s="527"/>
      <c r="J170" s="527"/>
      <c r="K170" s="527"/>
    </row>
    <row r="171" spans="3:11" x14ac:dyDescent="0.25">
      <c r="C171" s="527"/>
      <c r="D171" s="527"/>
      <c r="E171" s="527"/>
      <c r="F171" s="527"/>
      <c r="G171" s="527"/>
      <c r="H171" s="527"/>
      <c r="I171" s="527"/>
      <c r="J171" s="527"/>
      <c r="K171" s="527"/>
    </row>
    <row r="172" spans="3:11" x14ac:dyDescent="0.25">
      <c r="C172" s="527"/>
      <c r="D172" s="527"/>
      <c r="E172" s="527"/>
      <c r="F172" s="527"/>
      <c r="G172" s="527"/>
      <c r="H172" s="527"/>
      <c r="I172" s="527"/>
      <c r="J172" s="527"/>
      <c r="K172" s="527"/>
    </row>
    <row r="173" spans="3:11" x14ac:dyDescent="0.25">
      <c r="C173" s="527"/>
      <c r="D173" s="527"/>
      <c r="E173" s="527"/>
      <c r="F173" s="527"/>
      <c r="G173" s="527"/>
      <c r="H173" s="527"/>
      <c r="I173" s="527"/>
      <c r="J173" s="527"/>
      <c r="K173" s="527"/>
    </row>
    <row r="174" spans="3:11" x14ac:dyDescent="0.25">
      <c r="C174" s="527"/>
      <c r="D174" s="527"/>
      <c r="E174" s="527"/>
      <c r="F174" s="527"/>
      <c r="G174" s="527"/>
      <c r="H174" s="527"/>
      <c r="I174" s="527"/>
      <c r="J174" s="527"/>
      <c r="K174" s="527"/>
    </row>
    <row r="175" spans="3:11" x14ac:dyDescent="0.25">
      <c r="C175" s="527"/>
      <c r="D175" s="527"/>
      <c r="E175" s="527"/>
      <c r="F175" s="527"/>
      <c r="G175" s="527"/>
      <c r="H175" s="527"/>
      <c r="I175" s="527"/>
      <c r="J175" s="527"/>
      <c r="K175" s="527"/>
    </row>
    <row r="176" spans="3:11" x14ac:dyDescent="0.25">
      <c r="C176" s="527"/>
      <c r="D176" s="527"/>
      <c r="E176" s="527"/>
      <c r="F176" s="527"/>
      <c r="G176" s="527"/>
      <c r="H176" s="527"/>
      <c r="I176" s="527"/>
      <c r="J176" s="527"/>
      <c r="K176" s="527"/>
    </row>
    <row r="177" spans="3:11" x14ac:dyDescent="0.25">
      <c r="C177" s="527"/>
      <c r="D177" s="527"/>
      <c r="E177" s="527"/>
      <c r="F177" s="527"/>
      <c r="G177" s="527"/>
      <c r="H177" s="527"/>
      <c r="I177" s="527"/>
      <c r="J177" s="527"/>
      <c r="K177" s="527"/>
    </row>
    <row r="178" spans="3:11" x14ac:dyDescent="0.25">
      <c r="C178" s="527"/>
      <c r="D178" s="527"/>
      <c r="E178" s="527"/>
      <c r="F178" s="527"/>
      <c r="G178" s="527"/>
      <c r="H178" s="527"/>
      <c r="I178" s="527"/>
      <c r="J178" s="527"/>
      <c r="K178" s="527"/>
    </row>
    <row r="179" spans="3:11" x14ac:dyDescent="0.25">
      <c r="C179" s="527"/>
      <c r="D179" s="527"/>
      <c r="E179" s="527"/>
      <c r="F179" s="527"/>
      <c r="G179" s="527"/>
      <c r="H179" s="527"/>
      <c r="I179" s="527"/>
      <c r="J179" s="527"/>
      <c r="K179" s="527"/>
    </row>
    <row r="180" spans="3:11" x14ac:dyDescent="0.25">
      <c r="C180" s="527"/>
      <c r="D180" s="527"/>
      <c r="E180" s="527"/>
      <c r="F180" s="527"/>
      <c r="G180" s="527"/>
      <c r="H180" s="527"/>
      <c r="I180" s="527"/>
      <c r="J180" s="527"/>
      <c r="K180" s="527"/>
    </row>
    <row r="181" spans="3:11" x14ac:dyDescent="0.25">
      <c r="C181" s="527"/>
      <c r="D181" s="527"/>
      <c r="E181" s="527"/>
      <c r="F181" s="527"/>
      <c r="G181" s="527"/>
      <c r="H181" s="527"/>
      <c r="I181" s="527"/>
      <c r="J181" s="527"/>
      <c r="K181" s="527"/>
    </row>
    <row r="182" spans="3:11" x14ac:dyDescent="0.25">
      <c r="C182" s="527"/>
      <c r="D182" s="527"/>
      <c r="E182" s="527"/>
      <c r="F182" s="527"/>
      <c r="G182" s="527"/>
      <c r="H182" s="527"/>
      <c r="I182" s="527"/>
      <c r="J182" s="527"/>
      <c r="K182" s="527"/>
    </row>
    <row r="183" spans="3:11" x14ac:dyDescent="0.25">
      <c r="C183" s="527"/>
      <c r="D183" s="527"/>
      <c r="E183" s="527"/>
      <c r="F183" s="527"/>
      <c r="G183" s="527"/>
      <c r="H183" s="527"/>
      <c r="I183" s="527"/>
      <c r="J183" s="527"/>
      <c r="K183" s="527"/>
    </row>
    <row r="184" spans="3:11" x14ac:dyDescent="0.25">
      <c r="C184" s="527"/>
      <c r="D184" s="527"/>
      <c r="E184" s="527"/>
      <c r="F184" s="527"/>
      <c r="G184" s="527"/>
      <c r="H184" s="527"/>
      <c r="I184" s="527"/>
      <c r="J184" s="527"/>
      <c r="K184" s="527"/>
    </row>
    <row r="185" spans="3:11" x14ac:dyDescent="0.25">
      <c r="C185" s="527"/>
      <c r="D185" s="527"/>
      <c r="E185" s="527"/>
      <c r="F185" s="527"/>
      <c r="G185" s="527"/>
      <c r="H185" s="527"/>
      <c r="I185" s="527"/>
      <c r="J185" s="527"/>
      <c r="K185" s="527"/>
    </row>
    <row r="186" spans="3:11" x14ac:dyDescent="0.25">
      <c r="C186" s="527"/>
      <c r="D186" s="527"/>
      <c r="E186" s="527"/>
      <c r="F186" s="527"/>
      <c r="G186" s="527"/>
      <c r="H186" s="527"/>
      <c r="I186" s="527"/>
      <c r="J186" s="527"/>
      <c r="K186" s="527"/>
    </row>
    <row r="187" spans="3:11" x14ac:dyDescent="0.25">
      <c r="C187" s="527"/>
      <c r="D187" s="527"/>
      <c r="E187" s="527"/>
      <c r="F187" s="527"/>
      <c r="G187" s="527"/>
      <c r="H187" s="527"/>
      <c r="I187" s="527"/>
      <c r="J187" s="527"/>
      <c r="K187" s="527"/>
    </row>
    <row r="188" spans="3:11" x14ac:dyDescent="0.25">
      <c r="C188" s="527"/>
      <c r="D188" s="527"/>
      <c r="E188" s="527"/>
      <c r="F188" s="527"/>
      <c r="G188" s="527"/>
      <c r="H188" s="527"/>
      <c r="I188" s="527"/>
      <c r="J188" s="527"/>
      <c r="K188" s="527"/>
    </row>
    <row r="189" spans="3:11" x14ac:dyDescent="0.25">
      <c r="C189" s="527"/>
      <c r="D189" s="527"/>
      <c r="E189" s="527"/>
      <c r="F189" s="527"/>
      <c r="G189" s="527"/>
      <c r="H189" s="527"/>
      <c r="I189" s="527"/>
      <c r="J189" s="527"/>
      <c r="K189" s="527"/>
    </row>
    <row r="190" spans="3:11" x14ac:dyDescent="0.25">
      <c r="C190" s="527"/>
      <c r="D190" s="527"/>
      <c r="E190" s="527"/>
      <c r="F190" s="527"/>
      <c r="G190" s="527"/>
      <c r="H190" s="527"/>
      <c r="I190" s="527"/>
      <c r="J190" s="527"/>
      <c r="K190" s="527"/>
    </row>
    <row r="191" spans="3:11" x14ac:dyDescent="0.25">
      <c r="C191" s="527"/>
      <c r="D191" s="527"/>
      <c r="E191" s="527"/>
      <c r="F191" s="527"/>
      <c r="G191" s="527"/>
      <c r="H191" s="527"/>
      <c r="I191" s="527"/>
      <c r="J191" s="527"/>
      <c r="K191" s="527"/>
    </row>
    <row r="192" spans="3:11" x14ac:dyDescent="0.25">
      <c r="C192" s="527"/>
      <c r="D192" s="527"/>
      <c r="E192" s="527"/>
      <c r="F192" s="527"/>
      <c r="G192" s="527"/>
      <c r="H192" s="527"/>
      <c r="I192" s="527"/>
      <c r="J192" s="527"/>
      <c r="K192" s="527"/>
    </row>
    <row r="193" spans="3:11" x14ac:dyDescent="0.25">
      <c r="C193" s="527"/>
      <c r="D193" s="527"/>
      <c r="E193" s="527"/>
      <c r="F193" s="527"/>
      <c r="G193" s="527"/>
      <c r="H193" s="527"/>
      <c r="I193" s="527"/>
      <c r="J193" s="527"/>
      <c r="K193" s="527"/>
    </row>
    <row r="194" spans="3:11" x14ac:dyDescent="0.25">
      <c r="C194" s="527"/>
      <c r="D194" s="527"/>
      <c r="E194" s="527"/>
      <c r="F194" s="527"/>
      <c r="G194" s="527"/>
      <c r="H194" s="527"/>
      <c r="I194" s="527"/>
      <c r="J194" s="527"/>
      <c r="K194" s="527"/>
    </row>
    <row r="195" spans="3:11" x14ac:dyDescent="0.25">
      <c r="C195" s="527"/>
      <c r="D195" s="527"/>
      <c r="E195" s="527"/>
      <c r="F195" s="527"/>
      <c r="G195" s="527"/>
      <c r="H195" s="527"/>
      <c r="I195" s="527"/>
      <c r="J195" s="527"/>
      <c r="K195" s="527"/>
    </row>
    <row r="196" spans="3:11" x14ac:dyDescent="0.25">
      <c r="C196" s="527"/>
      <c r="D196" s="527"/>
      <c r="E196" s="527"/>
      <c r="F196" s="527"/>
      <c r="G196" s="527"/>
      <c r="H196" s="527"/>
      <c r="I196" s="527"/>
      <c r="J196" s="527"/>
      <c r="K196" s="527"/>
    </row>
    <row r="197" spans="3:11" x14ac:dyDescent="0.25">
      <c r="C197" s="527"/>
      <c r="D197" s="527"/>
      <c r="E197" s="527"/>
      <c r="F197" s="527"/>
      <c r="G197" s="527"/>
      <c r="H197" s="527"/>
      <c r="I197" s="527"/>
      <c r="J197" s="527"/>
      <c r="K197" s="527"/>
    </row>
    <row r="198" spans="3:11" x14ac:dyDescent="0.25">
      <c r="C198" s="527"/>
      <c r="D198" s="527"/>
      <c r="E198" s="527"/>
      <c r="F198" s="527"/>
      <c r="G198" s="527"/>
      <c r="H198" s="527"/>
      <c r="I198" s="527"/>
      <c r="J198" s="527"/>
      <c r="K198" s="527"/>
    </row>
    <row r="199" spans="3:11" x14ac:dyDescent="0.25">
      <c r="C199" s="527"/>
      <c r="D199" s="527"/>
      <c r="E199" s="527"/>
      <c r="F199" s="527"/>
      <c r="G199" s="527"/>
      <c r="H199" s="527"/>
      <c r="I199" s="527"/>
      <c r="J199" s="527"/>
      <c r="K199" s="527"/>
    </row>
    <row r="200" spans="3:11" x14ac:dyDescent="0.25">
      <c r="C200" s="527"/>
      <c r="D200" s="527"/>
      <c r="E200" s="527"/>
      <c r="F200" s="527"/>
      <c r="G200" s="527"/>
      <c r="H200" s="527"/>
      <c r="I200" s="527"/>
      <c r="J200" s="527"/>
      <c r="K200" s="527"/>
    </row>
    <row r="201" spans="3:11" x14ac:dyDescent="0.25">
      <c r="C201" s="527"/>
      <c r="D201" s="527"/>
      <c r="E201" s="527"/>
      <c r="F201" s="527"/>
      <c r="G201" s="527"/>
      <c r="H201" s="527"/>
      <c r="I201" s="527"/>
      <c r="J201" s="527"/>
      <c r="K201" s="527"/>
    </row>
    <row r="202" spans="3:11" x14ac:dyDescent="0.25">
      <c r="C202" s="527"/>
      <c r="D202" s="527"/>
      <c r="E202" s="527"/>
      <c r="F202" s="527"/>
      <c r="G202" s="527"/>
      <c r="H202" s="527"/>
      <c r="I202" s="527"/>
      <c r="J202" s="527"/>
      <c r="K202" s="527"/>
    </row>
    <row r="203" spans="3:11" x14ac:dyDescent="0.25">
      <c r="C203" s="527"/>
      <c r="D203" s="527"/>
      <c r="E203" s="527"/>
      <c r="F203" s="527"/>
      <c r="G203" s="527"/>
      <c r="H203" s="527"/>
      <c r="I203" s="527"/>
      <c r="J203" s="527"/>
      <c r="K203" s="527"/>
    </row>
    <row r="204" spans="3:11" x14ac:dyDescent="0.25">
      <c r="C204" s="527"/>
      <c r="D204" s="527"/>
      <c r="E204" s="527"/>
      <c r="F204" s="527"/>
      <c r="G204" s="527"/>
      <c r="H204" s="527"/>
      <c r="I204" s="527"/>
      <c r="J204" s="527"/>
      <c r="K204" s="527"/>
    </row>
    <row r="205" spans="3:11" x14ac:dyDescent="0.25">
      <c r="C205" s="527"/>
      <c r="D205" s="527"/>
      <c r="E205" s="527"/>
      <c r="F205" s="527"/>
      <c r="G205" s="527"/>
      <c r="H205" s="527"/>
      <c r="I205" s="527"/>
      <c r="J205" s="527"/>
      <c r="K205" s="527"/>
    </row>
  </sheetData>
  <mergeCells count="1">
    <mergeCell ref="A3:A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&amp;Rกลุ่มงานยุทธศาสตร์และแผนงานโครงการ2565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1:AA205"/>
  <sheetViews>
    <sheetView workbookViewId="0">
      <selection activeCell="D5" sqref="D5"/>
    </sheetView>
  </sheetViews>
  <sheetFormatPr defaultRowHeight="12.75" x14ac:dyDescent="0.2"/>
  <cols>
    <col min="1" max="16384" width="9.140625" style="251"/>
  </cols>
  <sheetData>
    <row r="1" spans="2:27" ht="27.75" x14ac:dyDescent="0.2">
      <c r="C1" s="725"/>
      <c r="D1" s="3024" t="s">
        <v>478</v>
      </c>
      <c r="E1" s="3024"/>
      <c r="F1" s="3024"/>
      <c r="G1" s="3024"/>
      <c r="H1" s="3024"/>
      <c r="I1" s="3024"/>
      <c r="J1" s="3024"/>
      <c r="K1" s="3024"/>
      <c r="L1" s="3024"/>
      <c r="M1" s="3024"/>
      <c r="N1" s="3024"/>
      <c r="O1" s="3024"/>
      <c r="P1" s="725"/>
      <c r="Q1" s="725"/>
      <c r="R1" s="725"/>
      <c r="S1" s="725"/>
      <c r="T1" s="725"/>
      <c r="U1" s="725"/>
      <c r="V1" s="725"/>
    </row>
    <row r="2" spans="2:27" ht="8.25" customHeight="1" x14ac:dyDescent="0.2">
      <c r="B2" s="418"/>
    </row>
    <row r="3" spans="2:27" ht="29.25" customHeight="1" x14ac:dyDescent="0.2">
      <c r="B3" s="726" t="s">
        <v>121</v>
      </c>
      <c r="C3" s="727"/>
      <c r="D3" s="727"/>
      <c r="E3" s="727"/>
    </row>
    <row r="4" spans="2:27" ht="15.75" x14ac:dyDescent="0.2">
      <c r="I4" s="563">
        <f>SUM(I8:I26)</f>
        <v>145000</v>
      </c>
    </row>
    <row r="5" spans="2:27" s="210" customFormat="1" ht="31.5" customHeight="1" x14ac:dyDescent="0.2">
      <c r="B5" s="223" t="s">
        <v>179</v>
      </c>
      <c r="C5" s="205" t="s">
        <v>13</v>
      </c>
      <c r="D5" s="205" t="s">
        <v>0</v>
      </c>
      <c r="E5" s="205" t="s">
        <v>12</v>
      </c>
      <c r="F5" s="205" t="s">
        <v>48</v>
      </c>
      <c r="G5" s="3033" t="s">
        <v>21</v>
      </c>
      <c r="H5" s="3034"/>
      <c r="I5" s="3035" t="s">
        <v>134</v>
      </c>
      <c r="J5" s="205" t="s">
        <v>15</v>
      </c>
      <c r="K5" s="206" t="s">
        <v>22</v>
      </c>
      <c r="L5" s="3038" t="s">
        <v>23</v>
      </c>
      <c r="M5" s="3039"/>
      <c r="N5" s="3039"/>
      <c r="O5" s="3040"/>
      <c r="P5" s="224" t="s">
        <v>7</v>
      </c>
      <c r="Q5" s="225"/>
      <c r="R5" s="225"/>
      <c r="S5" s="226"/>
      <c r="T5" s="3041" t="s">
        <v>128</v>
      </c>
      <c r="U5" s="3032" t="s">
        <v>119</v>
      </c>
      <c r="V5" s="3032" t="s">
        <v>120</v>
      </c>
      <c r="W5" s="3025" t="s">
        <v>125</v>
      </c>
      <c r="X5" s="3025" t="s">
        <v>129</v>
      </c>
      <c r="Y5" s="3026" t="s">
        <v>144</v>
      </c>
      <c r="Z5" s="3029" t="s">
        <v>145</v>
      </c>
      <c r="AA5" s="3029" t="s">
        <v>150</v>
      </c>
    </row>
    <row r="6" spans="2:27" s="210" customFormat="1" ht="24.75" customHeight="1" x14ac:dyDescent="0.2">
      <c r="B6" s="689" t="s">
        <v>78</v>
      </c>
      <c r="C6" s="207"/>
      <c r="D6" s="207"/>
      <c r="E6" s="207"/>
      <c r="F6" s="207"/>
      <c r="G6" s="227"/>
      <c r="H6" s="227"/>
      <c r="I6" s="3036"/>
      <c r="J6" s="207"/>
      <c r="K6" s="207"/>
      <c r="L6" s="228" t="s">
        <v>116</v>
      </c>
      <c r="M6" s="228" t="s">
        <v>46</v>
      </c>
      <c r="N6" s="228" t="s">
        <v>77</v>
      </c>
      <c r="O6" s="228" t="s">
        <v>45</v>
      </c>
      <c r="P6" s="228" t="s">
        <v>24</v>
      </c>
      <c r="Q6" s="228" t="s">
        <v>25</v>
      </c>
      <c r="R6" s="228" t="s">
        <v>26</v>
      </c>
      <c r="S6" s="229" t="s">
        <v>27</v>
      </c>
      <c r="T6" s="3041"/>
      <c r="U6" s="3032"/>
      <c r="V6" s="3032"/>
      <c r="W6" s="3025"/>
      <c r="X6" s="3025"/>
      <c r="Y6" s="3027"/>
      <c r="Z6" s="3030"/>
      <c r="AA6" s="3030"/>
    </row>
    <row r="7" spans="2:27" s="210" customFormat="1" ht="52.5" customHeight="1" x14ac:dyDescent="0.2">
      <c r="B7" s="230"/>
      <c r="C7" s="208"/>
      <c r="D7" s="208"/>
      <c r="E7" s="208"/>
      <c r="F7" s="208"/>
      <c r="G7" s="231" t="s">
        <v>130</v>
      </c>
      <c r="H7" s="231" t="s">
        <v>131</v>
      </c>
      <c r="I7" s="3037"/>
      <c r="J7" s="208"/>
      <c r="K7" s="208"/>
      <c r="L7" s="232" t="s">
        <v>182</v>
      </c>
      <c r="M7" s="232" t="s">
        <v>9</v>
      </c>
      <c r="N7" s="232" t="s">
        <v>180</v>
      </c>
      <c r="O7" s="232" t="s">
        <v>181</v>
      </c>
      <c r="P7" s="232" t="s">
        <v>8</v>
      </c>
      <c r="Q7" s="232" t="s">
        <v>9</v>
      </c>
      <c r="R7" s="232" t="s">
        <v>10</v>
      </c>
      <c r="S7" s="233" t="s">
        <v>11</v>
      </c>
      <c r="T7" s="3041"/>
      <c r="U7" s="3032"/>
      <c r="V7" s="3032"/>
      <c r="W7" s="3025"/>
      <c r="X7" s="3025"/>
      <c r="Y7" s="3028"/>
      <c r="Z7" s="3031"/>
      <c r="AA7" s="3031"/>
    </row>
    <row r="8" spans="2:27" ht="174" customHeight="1" x14ac:dyDescent="0.2">
      <c r="B8" s="481">
        <v>1</v>
      </c>
      <c r="C8" s="235" t="s">
        <v>447</v>
      </c>
      <c r="D8" s="483" t="s">
        <v>175</v>
      </c>
      <c r="E8" s="482" t="s">
        <v>176</v>
      </c>
      <c r="F8" s="483" t="s">
        <v>177</v>
      </c>
      <c r="G8" s="728">
        <v>44197</v>
      </c>
      <c r="H8" s="728">
        <v>44896</v>
      </c>
      <c r="I8" s="729">
        <v>145000</v>
      </c>
      <c r="J8" s="483" t="s">
        <v>37</v>
      </c>
      <c r="K8" s="483" t="s">
        <v>111</v>
      </c>
      <c r="L8" s="729"/>
      <c r="M8" s="484" t="s">
        <v>49</v>
      </c>
      <c r="N8" s="484"/>
      <c r="O8" s="484"/>
      <c r="P8" s="730"/>
      <c r="Q8" s="257" t="s">
        <v>49</v>
      </c>
      <c r="R8" s="731"/>
      <c r="S8" s="257"/>
      <c r="T8" s="522">
        <v>44323</v>
      </c>
      <c r="U8" s="732" t="s">
        <v>49</v>
      </c>
      <c r="V8" s="733" t="s">
        <v>49</v>
      </c>
      <c r="W8" s="733"/>
      <c r="X8" s="734"/>
      <c r="Y8" s="734"/>
      <c r="Z8" s="735" t="s">
        <v>146</v>
      </c>
      <c r="AA8" s="647"/>
    </row>
    <row r="9" spans="2:27" ht="109.5" customHeight="1" x14ac:dyDescent="0.2">
      <c r="B9" s="736"/>
      <c r="C9" s="737"/>
      <c r="D9" s="738"/>
      <c r="E9" s="738"/>
      <c r="F9" s="737"/>
      <c r="G9" s="739"/>
      <c r="H9" s="739"/>
      <c r="I9" s="740"/>
      <c r="J9" s="741"/>
      <c r="K9" s="741"/>
      <c r="L9" s="742"/>
      <c r="M9" s="743"/>
      <c r="N9" s="742"/>
      <c r="O9" s="742"/>
      <c r="P9" s="742"/>
      <c r="Q9" s="742"/>
      <c r="R9" s="743"/>
      <c r="S9" s="742"/>
      <c r="T9" s="742"/>
      <c r="U9" s="743"/>
      <c r="V9" s="742"/>
    </row>
    <row r="10" spans="2:27" ht="182.25" customHeight="1" x14ac:dyDescent="0.2">
      <c r="B10" s="736"/>
      <c r="C10" s="737"/>
      <c r="D10" s="737"/>
      <c r="E10" s="738"/>
      <c r="F10" s="737"/>
      <c r="G10" s="739"/>
      <c r="H10" s="739"/>
      <c r="I10" s="740"/>
      <c r="J10" s="741"/>
      <c r="K10" s="741"/>
      <c r="L10" s="743"/>
      <c r="M10" s="742"/>
      <c r="N10" s="742"/>
      <c r="O10" s="742"/>
      <c r="P10" s="742"/>
      <c r="Q10" s="743"/>
      <c r="R10" s="742"/>
      <c r="S10" s="742"/>
      <c r="T10" s="742"/>
      <c r="U10" s="742"/>
      <c r="V10" s="742"/>
    </row>
    <row r="11" spans="2:27" ht="12.75" customHeight="1" x14ac:dyDescent="0.2">
      <c r="B11" s="744"/>
      <c r="C11" s="745"/>
      <c r="D11" s="746"/>
      <c r="E11" s="746"/>
      <c r="F11" s="746"/>
      <c r="G11" s="746"/>
      <c r="H11" s="746"/>
      <c r="I11" s="746"/>
      <c r="J11" s="746"/>
      <c r="K11" s="746"/>
      <c r="L11" s="746"/>
      <c r="M11" s="746"/>
      <c r="N11" s="745"/>
    </row>
    <row r="12" spans="2:27" ht="20.25" x14ac:dyDescent="0.2">
      <c r="B12" s="744"/>
      <c r="C12" s="747" t="s">
        <v>32</v>
      </c>
      <c r="D12" s="746"/>
      <c r="E12" s="746"/>
      <c r="F12" s="746"/>
      <c r="G12" s="746"/>
      <c r="H12" s="746"/>
      <c r="I12" s="746"/>
      <c r="J12" s="746"/>
      <c r="K12" s="746"/>
      <c r="L12" s="746"/>
      <c r="M12" s="745"/>
      <c r="N12" s="745"/>
      <c r="O12" s="745"/>
      <c r="P12" s="745"/>
      <c r="Q12" s="745"/>
      <c r="R12" s="745"/>
    </row>
    <row r="13" spans="2:27" ht="20.25" x14ac:dyDescent="0.2">
      <c r="D13" s="748"/>
      <c r="E13" s="748"/>
      <c r="F13" s="748"/>
      <c r="G13" s="748"/>
      <c r="H13" s="748"/>
      <c r="M13" s="259" t="s">
        <v>33</v>
      </c>
      <c r="N13" s="259"/>
      <c r="O13" s="749"/>
      <c r="P13" s="259"/>
      <c r="Q13" s="259"/>
      <c r="R13" s="259"/>
    </row>
    <row r="14" spans="2:27" ht="21.75" customHeight="1" x14ac:dyDescent="0.2">
      <c r="D14" s="748"/>
      <c r="E14" s="748"/>
      <c r="F14" s="748"/>
      <c r="G14" s="748"/>
      <c r="H14" s="748"/>
      <c r="M14" s="259" t="s">
        <v>112</v>
      </c>
      <c r="N14" s="259"/>
      <c r="O14" s="749"/>
      <c r="P14" s="259"/>
      <c r="Q14" s="259"/>
      <c r="R14" s="259"/>
    </row>
    <row r="15" spans="2:27" ht="21.75" customHeight="1" x14ac:dyDescent="0.2">
      <c r="D15" s="748"/>
      <c r="E15" s="748"/>
      <c r="F15" s="748"/>
      <c r="G15" s="748"/>
      <c r="H15" s="748"/>
      <c r="M15" s="259" t="s">
        <v>113</v>
      </c>
      <c r="N15" s="259"/>
      <c r="O15" s="259"/>
      <c r="P15" s="259"/>
      <c r="Q15" s="259"/>
      <c r="R15" s="259"/>
    </row>
    <row r="16" spans="2:27" ht="24.75" customHeight="1" x14ac:dyDescent="0.2">
      <c r="D16" s="748"/>
      <c r="E16" s="748"/>
      <c r="F16" s="748"/>
      <c r="G16" s="748"/>
      <c r="H16" s="748"/>
      <c r="M16" s="750" t="s">
        <v>34</v>
      </c>
      <c r="N16" s="259"/>
      <c r="O16" s="259"/>
      <c r="P16" s="259"/>
      <c r="Q16" s="259"/>
      <c r="R16" s="259"/>
    </row>
    <row r="17" spans="4:16" s="751" customFormat="1" ht="15.75" x14ac:dyDescent="0.2"/>
    <row r="18" spans="4:16" ht="20.25" x14ac:dyDescent="0.2">
      <c r="D18" s="748"/>
      <c r="E18" s="748"/>
      <c r="F18" s="748"/>
      <c r="G18" s="748"/>
      <c r="H18" s="748"/>
      <c r="M18" s="748"/>
      <c r="N18" s="748"/>
    </row>
    <row r="19" spans="4:16" ht="20.25" x14ac:dyDescent="0.2">
      <c r="D19" s="748"/>
      <c r="E19" s="748"/>
      <c r="F19" s="748"/>
      <c r="G19" s="748"/>
      <c r="H19" s="748"/>
      <c r="M19" s="748"/>
      <c r="N19" s="748"/>
    </row>
    <row r="20" spans="4:16" ht="20.25" x14ac:dyDescent="0.2">
      <c r="D20" s="748"/>
      <c r="E20" s="748"/>
      <c r="F20" s="748"/>
      <c r="G20" s="748"/>
      <c r="H20" s="748"/>
      <c r="M20" s="748"/>
      <c r="N20" s="748"/>
      <c r="O20" s="748"/>
      <c r="P20" s="748"/>
    </row>
    <row r="21" spans="4:16" ht="20.25" x14ac:dyDescent="0.2">
      <c r="D21" s="748"/>
      <c r="E21" s="748"/>
      <c r="F21" s="748"/>
      <c r="G21" s="748"/>
      <c r="H21" s="748"/>
      <c r="I21" s="748"/>
      <c r="J21" s="748"/>
      <c r="K21" s="748"/>
      <c r="L21" s="748"/>
    </row>
    <row r="22" spans="4:16" ht="20.25" x14ac:dyDescent="0.2">
      <c r="D22" s="748"/>
      <c r="E22" s="748"/>
      <c r="F22" s="748"/>
      <c r="G22" s="748"/>
      <c r="H22" s="748"/>
      <c r="I22" s="748"/>
      <c r="J22" s="748"/>
      <c r="K22" s="748"/>
      <c r="L22" s="748"/>
    </row>
    <row r="23" spans="4:16" ht="20.25" x14ac:dyDescent="0.2">
      <c r="D23" s="748"/>
      <c r="E23" s="748"/>
      <c r="F23" s="748"/>
      <c r="G23" s="748"/>
      <c r="H23" s="748"/>
      <c r="I23" s="748"/>
      <c r="J23" s="748"/>
      <c r="K23" s="748"/>
      <c r="L23" s="748"/>
    </row>
    <row r="24" spans="4:16" ht="20.25" x14ac:dyDescent="0.2">
      <c r="D24" s="748"/>
      <c r="E24" s="748"/>
      <c r="F24" s="748"/>
      <c r="G24" s="748"/>
      <c r="H24" s="748"/>
      <c r="I24" s="748"/>
      <c r="J24" s="748"/>
      <c r="K24" s="748"/>
      <c r="L24" s="748"/>
    </row>
    <row r="25" spans="4:16" ht="20.25" x14ac:dyDescent="0.2">
      <c r="D25" s="748"/>
      <c r="E25" s="748"/>
      <c r="F25" s="748"/>
      <c r="G25" s="748"/>
      <c r="H25" s="748"/>
      <c r="I25" s="748"/>
      <c r="J25" s="748"/>
      <c r="K25" s="748"/>
      <c r="L25" s="748"/>
    </row>
    <row r="26" spans="4:16" ht="20.25" x14ac:dyDescent="0.2">
      <c r="D26" s="748"/>
      <c r="E26" s="748"/>
      <c r="F26" s="748"/>
      <c r="G26" s="748"/>
      <c r="H26" s="748"/>
      <c r="I26" s="748"/>
      <c r="J26" s="748"/>
      <c r="K26" s="748"/>
      <c r="L26" s="748"/>
    </row>
    <row r="27" spans="4:16" ht="20.25" x14ac:dyDescent="0.2">
      <c r="D27" s="748"/>
      <c r="E27" s="748"/>
      <c r="F27" s="748"/>
      <c r="G27" s="748"/>
      <c r="H27" s="748"/>
      <c r="I27" s="748"/>
      <c r="J27" s="748"/>
      <c r="K27" s="748"/>
      <c r="L27" s="748"/>
    </row>
    <row r="28" spans="4:16" ht="20.25" x14ac:dyDescent="0.2">
      <c r="D28" s="748"/>
      <c r="E28" s="748"/>
      <c r="F28" s="748"/>
      <c r="G28" s="748"/>
      <c r="H28" s="748"/>
      <c r="I28" s="748"/>
      <c r="J28" s="748"/>
      <c r="K28" s="748"/>
      <c r="L28" s="748"/>
    </row>
    <row r="29" spans="4:16" ht="20.25" x14ac:dyDescent="0.2">
      <c r="D29" s="748"/>
      <c r="E29" s="748"/>
      <c r="F29" s="748"/>
      <c r="G29" s="748"/>
      <c r="H29" s="748"/>
      <c r="I29" s="748"/>
      <c r="J29" s="748"/>
      <c r="K29" s="748"/>
      <c r="L29" s="748"/>
    </row>
    <row r="30" spans="4:16" ht="20.25" x14ac:dyDescent="0.2">
      <c r="D30" s="748"/>
      <c r="E30" s="748"/>
      <c r="F30" s="748"/>
      <c r="G30" s="748"/>
      <c r="H30" s="748"/>
      <c r="I30" s="748"/>
      <c r="J30" s="748"/>
      <c r="K30" s="748"/>
      <c r="L30" s="748"/>
    </row>
    <row r="31" spans="4:16" ht="20.25" x14ac:dyDescent="0.2">
      <c r="D31" s="748"/>
      <c r="E31" s="748"/>
      <c r="F31" s="748"/>
      <c r="G31" s="748"/>
      <c r="H31" s="748"/>
      <c r="I31" s="748"/>
      <c r="J31" s="748"/>
      <c r="K31" s="748"/>
      <c r="L31" s="748"/>
    </row>
    <row r="32" spans="4:16" ht="20.25" x14ac:dyDescent="0.2">
      <c r="D32" s="748"/>
      <c r="E32" s="748"/>
      <c r="F32" s="748"/>
      <c r="G32" s="748"/>
      <c r="H32" s="748"/>
      <c r="I32" s="748"/>
      <c r="J32" s="748"/>
      <c r="K32" s="748"/>
      <c r="L32" s="748"/>
    </row>
    <row r="33" spans="4:12" ht="20.25" x14ac:dyDescent="0.2">
      <c r="D33" s="748"/>
      <c r="E33" s="748"/>
      <c r="F33" s="748"/>
      <c r="G33" s="748"/>
      <c r="H33" s="748"/>
      <c r="I33" s="748"/>
      <c r="J33" s="748"/>
      <c r="K33" s="748"/>
      <c r="L33" s="748"/>
    </row>
    <row r="34" spans="4:12" ht="20.25" x14ac:dyDescent="0.2">
      <c r="D34" s="748"/>
      <c r="E34" s="748"/>
      <c r="F34" s="748"/>
      <c r="G34" s="748"/>
      <c r="H34" s="748"/>
      <c r="I34" s="748"/>
      <c r="J34" s="748"/>
      <c r="K34" s="748"/>
      <c r="L34" s="748"/>
    </row>
    <row r="35" spans="4:12" ht="20.25" x14ac:dyDescent="0.2">
      <c r="D35" s="748"/>
      <c r="E35" s="748"/>
      <c r="F35" s="748"/>
      <c r="G35" s="748"/>
      <c r="H35" s="748"/>
      <c r="I35" s="748"/>
      <c r="J35" s="748"/>
      <c r="K35" s="748"/>
      <c r="L35" s="748"/>
    </row>
    <row r="36" spans="4:12" ht="20.25" x14ac:dyDescent="0.2">
      <c r="D36" s="748"/>
      <c r="E36" s="748"/>
      <c r="F36" s="748"/>
      <c r="G36" s="748"/>
      <c r="H36" s="748"/>
      <c r="I36" s="748"/>
      <c r="J36" s="748"/>
      <c r="K36" s="748"/>
      <c r="L36" s="748"/>
    </row>
    <row r="37" spans="4:12" ht="20.25" x14ac:dyDescent="0.2">
      <c r="D37" s="748"/>
      <c r="E37" s="748"/>
      <c r="F37" s="748"/>
      <c r="G37" s="748"/>
      <c r="H37" s="748"/>
      <c r="I37" s="748"/>
      <c r="J37" s="748"/>
      <c r="K37" s="748"/>
      <c r="L37" s="748"/>
    </row>
    <row r="38" spans="4:12" ht="20.25" x14ac:dyDescent="0.2">
      <c r="D38" s="748"/>
      <c r="E38" s="748"/>
      <c r="F38" s="748"/>
      <c r="G38" s="748"/>
      <c r="H38" s="748"/>
      <c r="I38" s="748"/>
      <c r="J38" s="748"/>
      <c r="K38" s="748"/>
      <c r="L38" s="748"/>
    </row>
    <row r="39" spans="4:12" ht="20.25" x14ac:dyDescent="0.2">
      <c r="D39" s="748"/>
      <c r="E39" s="748"/>
      <c r="F39" s="748"/>
      <c r="G39" s="748"/>
      <c r="H39" s="748"/>
      <c r="I39" s="748"/>
      <c r="J39" s="748"/>
      <c r="K39" s="748"/>
      <c r="L39" s="748"/>
    </row>
    <row r="40" spans="4:12" ht="20.25" x14ac:dyDescent="0.2">
      <c r="D40" s="748"/>
      <c r="E40" s="748"/>
      <c r="F40" s="748"/>
      <c r="G40" s="748"/>
      <c r="H40" s="748"/>
      <c r="I40" s="748"/>
      <c r="J40" s="748"/>
      <c r="K40" s="748"/>
      <c r="L40" s="748"/>
    </row>
    <row r="41" spans="4:12" ht="20.25" x14ac:dyDescent="0.2">
      <c r="D41" s="748"/>
      <c r="E41" s="748"/>
      <c r="F41" s="748"/>
      <c r="G41" s="748"/>
      <c r="H41" s="748"/>
      <c r="I41" s="748"/>
      <c r="J41" s="748"/>
      <c r="K41" s="748"/>
      <c r="L41" s="748"/>
    </row>
    <row r="42" spans="4:12" ht="20.25" x14ac:dyDescent="0.2">
      <c r="D42" s="748"/>
      <c r="E42" s="748"/>
      <c r="F42" s="748"/>
      <c r="G42" s="748"/>
      <c r="H42" s="748"/>
      <c r="I42" s="748"/>
      <c r="J42" s="748"/>
      <c r="K42" s="748"/>
      <c r="L42" s="748"/>
    </row>
    <row r="43" spans="4:12" ht="20.25" x14ac:dyDescent="0.2">
      <c r="D43" s="748"/>
      <c r="E43" s="748"/>
      <c r="F43" s="748"/>
      <c r="G43" s="748"/>
      <c r="H43" s="748"/>
      <c r="I43" s="748"/>
      <c r="J43" s="748"/>
      <c r="K43" s="748"/>
      <c r="L43" s="748"/>
    </row>
    <row r="44" spans="4:12" ht="20.25" x14ac:dyDescent="0.2">
      <c r="D44" s="748"/>
      <c r="E44" s="748"/>
      <c r="F44" s="748"/>
      <c r="G44" s="748"/>
      <c r="H44" s="748"/>
      <c r="I44" s="748"/>
      <c r="J44" s="748"/>
      <c r="K44" s="748"/>
      <c r="L44" s="748"/>
    </row>
    <row r="45" spans="4:12" ht="20.25" x14ac:dyDescent="0.2">
      <c r="D45" s="748"/>
      <c r="E45" s="748"/>
      <c r="F45" s="748"/>
      <c r="G45" s="748"/>
      <c r="H45" s="748"/>
      <c r="I45" s="748"/>
      <c r="J45" s="748"/>
      <c r="K45" s="748"/>
      <c r="L45" s="748"/>
    </row>
    <row r="46" spans="4:12" ht="20.25" x14ac:dyDescent="0.2">
      <c r="D46" s="748"/>
      <c r="E46" s="748"/>
      <c r="F46" s="748"/>
      <c r="G46" s="748"/>
      <c r="H46" s="748"/>
      <c r="I46" s="748"/>
      <c r="J46" s="748"/>
      <c r="K46" s="748"/>
      <c r="L46" s="748"/>
    </row>
    <row r="47" spans="4:12" ht="20.25" x14ac:dyDescent="0.2">
      <c r="D47" s="748"/>
      <c r="E47" s="748"/>
      <c r="F47" s="748"/>
      <c r="G47" s="748"/>
      <c r="H47" s="748"/>
      <c r="I47" s="748"/>
      <c r="J47" s="748"/>
      <c r="K47" s="748"/>
      <c r="L47" s="748"/>
    </row>
    <row r="48" spans="4:12" ht="20.25" x14ac:dyDescent="0.2">
      <c r="D48" s="748"/>
      <c r="E48" s="748"/>
      <c r="F48" s="748"/>
      <c r="G48" s="748"/>
      <c r="H48" s="748"/>
      <c r="I48" s="748"/>
      <c r="J48" s="748"/>
      <c r="K48" s="748"/>
      <c r="L48" s="748"/>
    </row>
    <row r="49" spans="4:12" ht="20.25" x14ac:dyDescent="0.2">
      <c r="D49" s="748"/>
      <c r="E49" s="748"/>
      <c r="F49" s="748"/>
      <c r="G49" s="748"/>
      <c r="H49" s="748"/>
      <c r="I49" s="748"/>
      <c r="J49" s="748"/>
      <c r="K49" s="748"/>
      <c r="L49" s="748"/>
    </row>
    <row r="50" spans="4:12" ht="20.25" x14ac:dyDescent="0.2">
      <c r="D50" s="748"/>
      <c r="E50" s="748"/>
      <c r="F50" s="748"/>
      <c r="G50" s="748"/>
      <c r="H50" s="748"/>
      <c r="I50" s="748"/>
      <c r="J50" s="748"/>
      <c r="K50" s="748"/>
      <c r="L50" s="748"/>
    </row>
    <row r="51" spans="4:12" ht="20.25" x14ac:dyDescent="0.2">
      <c r="D51" s="748"/>
      <c r="E51" s="748"/>
      <c r="F51" s="748"/>
      <c r="G51" s="748"/>
      <c r="H51" s="748"/>
      <c r="I51" s="748"/>
      <c r="J51" s="748"/>
      <c r="K51" s="748"/>
      <c r="L51" s="748"/>
    </row>
    <row r="52" spans="4:12" ht="20.25" x14ac:dyDescent="0.2">
      <c r="D52" s="748"/>
      <c r="E52" s="748"/>
      <c r="F52" s="748"/>
      <c r="G52" s="748"/>
      <c r="H52" s="748"/>
      <c r="I52" s="748"/>
      <c r="J52" s="748"/>
      <c r="K52" s="748"/>
      <c r="L52" s="748"/>
    </row>
    <row r="53" spans="4:12" ht="20.25" x14ac:dyDescent="0.2">
      <c r="D53" s="748"/>
      <c r="E53" s="748"/>
      <c r="F53" s="748"/>
      <c r="G53" s="748"/>
      <c r="H53" s="748"/>
      <c r="I53" s="748"/>
      <c r="J53" s="748"/>
      <c r="K53" s="748"/>
      <c r="L53" s="748"/>
    </row>
    <row r="54" spans="4:12" ht="20.25" x14ac:dyDescent="0.2">
      <c r="D54" s="748"/>
      <c r="E54" s="748"/>
      <c r="F54" s="748"/>
      <c r="G54" s="748"/>
      <c r="H54" s="748"/>
      <c r="I54" s="748"/>
      <c r="J54" s="748"/>
      <c r="K54" s="748"/>
      <c r="L54" s="748"/>
    </row>
    <row r="55" spans="4:12" ht="20.25" x14ac:dyDescent="0.2">
      <c r="D55" s="748"/>
      <c r="E55" s="748"/>
      <c r="F55" s="748"/>
      <c r="G55" s="748"/>
      <c r="H55" s="748"/>
      <c r="I55" s="748"/>
      <c r="J55" s="748"/>
      <c r="K55" s="748"/>
      <c r="L55" s="748"/>
    </row>
    <row r="56" spans="4:12" ht="20.25" x14ac:dyDescent="0.2">
      <c r="D56" s="748"/>
      <c r="E56" s="748"/>
      <c r="F56" s="748"/>
      <c r="G56" s="748"/>
      <c r="H56" s="748"/>
      <c r="I56" s="748"/>
      <c r="J56" s="748"/>
      <c r="K56" s="748"/>
      <c r="L56" s="748"/>
    </row>
    <row r="57" spans="4:12" ht="20.25" x14ac:dyDescent="0.2">
      <c r="D57" s="748"/>
      <c r="E57" s="748"/>
      <c r="F57" s="748"/>
      <c r="G57" s="748"/>
      <c r="H57" s="748"/>
      <c r="I57" s="748"/>
      <c r="J57" s="748"/>
      <c r="K57" s="748"/>
      <c r="L57" s="748"/>
    </row>
    <row r="58" spans="4:12" ht="20.25" x14ac:dyDescent="0.2">
      <c r="D58" s="748"/>
      <c r="E58" s="748"/>
      <c r="F58" s="748"/>
      <c r="G58" s="748"/>
      <c r="H58" s="748"/>
      <c r="I58" s="748"/>
      <c r="J58" s="748"/>
      <c r="K58" s="748"/>
      <c r="L58" s="748"/>
    </row>
    <row r="59" spans="4:12" ht="20.25" x14ac:dyDescent="0.2">
      <c r="D59" s="748"/>
      <c r="E59" s="748"/>
      <c r="F59" s="748"/>
      <c r="G59" s="748"/>
      <c r="H59" s="748"/>
      <c r="I59" s="748"/>
      <c r="J59" s="748"/>
      <c r="K59" s="748"/>
      <c r="L59" s="748"/>
    </row>
    <row r="60" spans="4:12" ht="20.25" x14ac:dyDescent="0.2">
      <c r="D60" s="748"/>
      <c r="E60" s="748"/>
      <c r="F60" s="748"/>
      <c r="G60" s="748"/>
      <c r="H60" s="748"/>
      <c r="I60" s="748"/>
      <c r="J60" s="748"/>
      <c r="K60" s="748"/>
      <c r="L60" s="748"/>
    </row>
    <row r="61" spans="4:12" ht="20.25" x14ac:dyDescent="0.2">
      <c r="D61" s="748"/>
      <c r="E61" s="748"/>
      <c r="F61" s="748"/>
      <c r="G61" s="748"/>
      <c r="H61" s="748"/>
      <c r="I61" s="748"/>
      <c r="J61" s="748"/>
      <c r="K61" s="748"/>
      <c r="L61" s="748"/>
    </row>
    <row r="62" spans="4:12" ht="20.25" x14ac:dyDescent="0.2">
      <c r="D62" s="748"/>
      <c r="E62" s="748"/>
      <c r="F62" s="748"/>
      <c r="G62" s="748"/>
      <c r="H62" s="748"/>
      <c r="I62" s="748"/>
      <c r="J62" s="748"/>
      <c r="K62" s="748"/>
      <c r="L62" s="748"/>
    </row>
    <row r="63" spans="4:12" ht="20.25" x14ac:dyDescent="0.2">
      <c r="D63" s="748"/>
      <c r="E63" s="748"/>
      <c r="F63" s="748"/>
      <c r="G63" s="748"/>
      <c r="H63" s="748"/>
      <c r="I63" s="748"/>
      <c r="J63" s="748"/>
      <c r="K63" s="748"/>
      <c r="L63" s="748"/>
    </row>
    <row r="64" spans="4:12" ht="20.25" x14ac:dyDescent="0.2">
      <c r="D64" s="748"/>
      <c r="E64" s="748"/>
      <c r="F64" s="748"/>
      <c r="G64" s="748"/>
      <c r="H64" s="748"/>
      <c r="I64" s="748"/>
      <c r="J64" s="748"/>
      <c r="K64" s="748"/>
      <c r="L64" s="748"/>
    </row>
    <row r="65" spans="4:12" ht="20.25" x14ac:dyDescent="0.2">
      <c r="D65" s="748"/>
      <c r="E65" s="748"/>
      <c r="F65" s="748"/>
      <c r="G65" s="748"/>
      <c r="H65" s="748"/>
      <c r="I65" s="748"/>
      <c r="J65" s="748"/>
      <c r="K65" s="748"/>
      <c r="L65" s="748"/>
    </row>
    <row r="66" spans="4:12" ht="20.25" x14ac:dyDescent="0.2">
      <c r="D66" s="748"/>
      <c r="E66" s="748"/>
      <c r="F66" s="748"/>
      <c r="G66" s="748"/>
      <c r="H66" s="748"/>
      <c r="I66" s="748"/>
      <c r="J66" s="748"/>
      <c r="K66" s="748"/>
      <c r="L66" s="748"/>
    </row>
    <row r="67" spans="4:12" ht="20.25" x14ac:dyDescent="0.2">
      <c r="D67" s="748"/>
      <c r="E67" s="748"/>
      <c r="F67" s="748"/>
      <c r="G67" s="748"/>
      <c r="H67" s="748"/>
      <c r="I67" s="748"/>
      <c r="J67" s="748"/>
      <c r="K67" s="748"/>
      <c r="L67" s="748"/>
    </row>
    <row r="68" spans="4:12" ht="20.25" x14ac:dyDescent="0.2">
      <c r="D68" s="748"/>
      <c r="E68" s="748"/>
      <c r="F68" s="748"/>
      <c r="G68" s="748"/>
      <c r="H68" s="748"/>
      <c r="I68" s="748"/>
      <c r="J68" s="748"/>
      <c r="K68" s="748"/>
      <c r="L68" s="748"/>
    </row>
    <row r="69" spans="4:12" ht="20.25" x14ac:dyDescent="0.2">
      <c r="D69" s="748"/>
      <c r="E69" s="748"/>
      <c r="F69" s="748"/>
      <c r="G69" s="748"/>
      <c r="H69" s="748"/>
      <c r="I69" s="748"/>
      <c r="J69" s="748"/>
      <c r="K69" s="748"/>
      <c r="L69" s="748"/>
    </row>
    <row r="70" spans="4:12" ht="20.25" x14ac:dyDescent="0.2">
      <c r="D70" s="748"/>
      <c r="E70" s="748"/>
      <c r="F70" s="748"/>
      <c r="G70" s="748"/>
      <c r="H70" s="748"/>
      <c r="I70" s="748"/>
      <c r="J70" s="748"/>
      <c r="K70" s="748"/>
      <c r="L70" s="748"/>
    </row>
    <row r="71" spans="4:12" ht="20.25" x14ac:dyDescent="0.2">
      <c r="D71" s="748"/>
      <c r="E71" s="748"/>
      <c r="F71" s="748"/>
      <c r="G71" s="748"/>
      <c r="H71" s="748"/>
      <c r="I71" s="748"/>
      <c r="J71" s="748"/>
      <c r="K71" s="748"/>
      <c r="L71" s="748"/>
    </row>
    <row r="72" spans="4:12" ht="20.25" x14ac:dyDescent="0.2">
      <c r="D72" s="748"/>
      <c r="E72" s="748"/>
      <c r="F72" s="748"/>
      <c r="G72" s="748"/>
      <c r="H72" s="748"/>
      <c r="I72" s="748"/>
      <c r="J72" s="748"/>
      <c r="K72" s="748"/>
      <c r="L72" s="748"/>
    </row>
    <row r="73" spans="4:12" ht="20.25" x14ac:dyDescent="0.2">
      <c r="D73" s="748"/>
      <c r="E73" s="748"/>
      <c r="F73" s="748"/>
      <c r="G73" s="748"/>
      <c r="H73" s="748"/>
      <c r="I73" s="748"/>
      <c r="J73" s="748"/>
      <c r="K73" s="748"/>
      <c r="L73" s="748"/>
    </row>
    <row r="74" spans="4:12" ht="20.25" x14ac:dyDescent="0.2">
      <c r="D74" s="748"/>
      <c r="E74" s="748"/>
      <c r="F74" s="748"/>
      <c r="G74" s="748"/>
      <c r="H74" s="748"/>
      <c r="I74" s="748"/>
      <c r="J74" s="748"/>
      <c r="K74" s="748"/>
      <c r="L74" s="748"/>
    </row>
    <row r="75" spans="4:12" ht="20.25" x14ac:dyDescent="0.2">
      <c r="D75" s="748"/>
      <c r="E75" s="748"/>
      <c r="F75" s="748"/>
      <c r="G75" s="748"/>
      <c r="H75" s="748"/>
      <c r="I75" s="748"/>
      <c r="J75" s="748"/>
      <c r="K75" s="748"/>
      <c r="L75" s="748"/>
    </row>
    <row r="76" spans="4:12" ht="20.25" x14ac:dyDescent="0.2">
      <c r="D76" s="748"/>
      <c r="E76" s="748"/>
      <c r="F76" s="748"/>
      <c r="G76" s="748"/>
      <c r="H76" s="748"/>
      <c r="I76" s="748"/>
      <c r="J76" s="748"/>
      <c r="K76" s="748"/>
      <c r="L76" s="748"/>
    </row>
    <row r="77" spans="4:12" ht="20.25" x14ac:dyDescent="0.2">
      <c r="D77" s="748"/>
      <c r="E77" s="748"/>
      <c r="F77" s="748"/>
      <c r="G77" s="748"/>
      <c r="H77" s="748"/>
      <c r="I77" s="748"/>
      <c r="J77" s="748"/>
      <c r="K77" s="748"/>
      <c r="L77" s="748"/>
    </row>
    <row r="78" spans="4:12" ht="20.25" x14ac:dyDescent="0.2">
      <c r="D78" s="748"/>
      <c r="E78" s="748"/>
      <c r="F78" s="748"/>
      <c r="G78" s="748"/>
      <c r="H78" s="748"/>
      <c r="I78" s="748"/>
      <c r="J78" s="748"/>
      <c r="K78" s="748"/>
      <c r="L78" s="748"/>
    </row>
    <row r="79" spans="4:12" ht="20.25" x14ac:dyDescent="0.2">
      <c r="D79" s="748"/>
      <c r="E79" s="748"/>
      <c r="F79" s="748"/>
      <c r="G79" s="748"/>
      <c r="H79" s="748"/>
      <c r="I79" s="748"/>
      <c r="J79" s="748"/>
      <c r="K79" s="748"/>
      <c r="L79" s="748"/>
    </row>
    <row r="80" spans="4:12" ht="20.25" x14ac:dyDescent="0.2">
      <c r="D80" s="748"/>
      <c r="E80" s="748"/>
      <c r="F80" s="748"/>
      <c r="G80" s="748"/>
      <c r="H80" s="748"/>
      <c r="I80" s="748"/>
      <c r="J80" s="748"/>
      <c r="K80" s="748"/>
      <c r="L80" s="748"/>
    </row>
    <row r="81" spans="4:12" ht="20.25" x14ac:dyDescent="0.2">
      <c r="D81" s="748"/>
      <c r="E81" s="748"/>
      <c r="F81" s="748"/>
      <c r="G81" s="748"/>
      <c r="H81" s="748"/>
      <c r="I81" s="748"/>
      <c r="J81" s="748"/>
      <c r="K81" s="748"/>
      <c r="L81" s="748"/>
    </row>
    <row r="82" spans="4:12" ht="20.25" x14ac:dyDescent="0.2">
      <c r="D82" s="748"/>
      <c r="E82" s="748"/>
      <c r="F82" s="748"/>
      <c r="G82" s="748"/>
      <c r="H82" s="748"/>
      <c r="I82" s="748"/>
      <c r="J82" s="748"/>
      <c r="K82" s="748"/>
      <c r="L82" s="748"/>
    </row>
    <row r="83" spans="4:12" ht="20.25" x14ac:dyDescent="0.2">
      <c r="D83" s="748"/>
      <c r="E83" s="748"/>
      <c r="F83" s="748"/>
      <c r="G83" s="748"/>
      <c r="H83" s="748"/>
      <c r="I83" s="748"/>
      <c r="J83" s="748"/>
      <c r="K83" s="748"/>
      <c r="L83" s="748"/>
    </row>
    <row r="84" spans="4:12" ht="20.25" x14ac:dyDescent="0.2">
      <c r="D84" s="748"/>
      <c r="E84" s="748"/>
      <c r="F84" s="748"/>
      <c r="G84" s="748"/>
      <c r="H84" s="748"/>
      <c r="I84" s="748"/>
      <c r="J84" s="748"/>
      <c r="K84" s="748"/>
      <c r="L84" s="748"/>
    </row>
    <row r="85" spans="4:12" ht="20.25" x14ac:dyDescent="0.2">
      <c r="D85" s="748"/>
      <c r="E85" s="748"/>
      <c r="F85" s="748"/>
      <c r="G85" s="748"/>
      <c r="H85" s="748"/>
      <c r="I85" s="748"/>
      <c r="J85" s="748"/>
      <c r="K85" s="748"/>
      <c r="L85" s="748"/>
    </row>
    <row r="86" spans="4:12" ht="20.25" x14ac:dyDescent="0.2">
      <c r="D86" s="748"/>
      <c r="E86" s="748"/>
      <c r="F86" s="748"/>
      <c r="G86" s="748"/>
      <c r="H86" s="748"/>
      <c r="I86" s="748"/>
      <c r="J86" s="748"/>
      <c r="K86" s="748"/>
      <c r="L86" s="748"/>
    </row>
    <row r="87" spans="4:12" ht="20.25" x14ac:dyDescent="0.2">
      <c r="D87" s="748"/>
      <c r="E87" s="748"/>
      <c r="F87" s="748"/>
      <c r="G87" s="748"/>
      <c r="H87" s="748"/>
      <c r="I87" s="748"/>
      <c r="J87" s="748"/>
      <c r="K87" s="748"/>
      <c r="L87" s="748"/>
    </row>
    <row r="88" spans="4:12" ht="20.25" x14ac:dyDescent="0.2">
      <c r="D88" s="748"/>
      <c r="E88" s="748"/>
      <c r="F88" s="748"/>
      <c r="G88" s="748"/>
      <c r="H88" s="748"/>
      <c r="I88" s="748"/>
      <c r="J88" s="748"/>
      <c r="K88" s="748"/>
      <c r="L88" s="748"/>
    </row>
    <row r="89" spans="4:12" ht="20.25" x14ac:dyDescent="0.2">
      <c r="D89" s="748"/>
      <c r="E89" s="748"/>
      <c r="F89" s="748"/>
      <c r="G89" s="748"/>
      <c r="H89" s="748"/>
      <c r="I89" s="748"/>
      <c r="J89" s="748"/>
      <c r="K89" s="748"/>
      <c r="L89" s="748"/>
    </row>
    <row r="90" spans="4:12" ht="20.25" x14ac:dyDescent="0.2">
      <c r="D90" s="748"/>
      <c r="E90" s="748"/>
      <c r="F90" s="748"/>
      <c r="G90" s="748"/>
      <c r="H90" s="748"/>
      <c r="I90" s="748"/>
      <c r="J90" s="748"/>
      <c r="K90" s="748"/>
      <c r="L90" s="748"/>
    </row>
    <row r="91" spans="4:12" ht="20.25" x14ac:dyDescent="0.2">
      <c r="D91" s="748"/>
      <c r="E91" s="748"/>
      <c r="F91" s="748"/>
      <c r="G91" s="748"/>
      <c r="H91" s="748"/>
      <c r="I91" s="748"/>
      <c r="J91" s="748"/>
      <c r="K91" s="748"/>
      <c r="L91" s="748"/>
    </row>
    <row r="92" spans="4:12" ht="20.25" x14ac:dyDescent="0.2">
      <c r="D92" s="748"/>
      <c r="E92" s="748"/>
      <c r="F92" s="748"/>
      <c r="G92" s="748"/>
      <c r="H92" s="748"/>
      <c r="I92" s="748"/>
      <c r="J92" s="748"/>
      <c r="K92" s="748"/>
      <c r="L92" s="748"/>
    </row>
    <row r="93" spans="4:12" ht="20.25" x14ac:dyDescent="0.2">
      <c r="D93" s="748"/>
      <c r="E93" s="748"/>
      <c r="F93" s="748"/>
      <c r="G93" s="748"/>
      <c r="H93" s="748"/>
      <c r="I93" s="748"/>
      <c r="J93" s="748"/>
      <c r="K93" s="748"/>
      <c r="L93" s="748"/>
    </row>
    <row r="94" spans="4:12" ht="20.25" x14ac:dyDescent="0.2">
      <c r="D94" s="748"/>
      <c r="E94" s="748"/>
      <c r="F94" s="748"/>
      <c r="G94" s="748"/>
      <c r="H94" s="748"/>
      <c r="I94" s="748"/>
      <c r="J94" s="748"/>
      <c r="K94" s="748"/>
      <c r="L94" s="748"/>
    </row>
    <row r="95" spans="4:12" ht="20.25" x14ac:dyDescent="0.2">
      <c r="D95" s="748"/>
      <c r="E95" s="748"/>
      <c r="F95" s="748"/>
      <c r="G95" s="748"/>
      <c r="H95" s="748"/>
      <c r="I95" s="748"/>
      <c r="J95" s="748"/>
      <c r="K95" s="748"/>
      <c r="L95" s="748"/>
    </row>
    <row r="96" spans="4:12" ht="20.25" x14ac:dyDescent="0.2">
      <c r="D96" s="748"/>
      <c r="E96" s="748"/>
      <c r="F96" s="748"/>
      <c r="G96" s="748"/>
      <c r="H96" s="748"/>
      <c r="I96" s="748"/>
      <c r="J96" s="748"/>
      <c r="K96" s="748"/>
      <c r="L96" s="748"/>
    </row>
    <row r="97" spans="4:12" ht="20.25" x14ac:dyDescent="0.2">
      <c r="D97" s="748"/>
      <c r="E97" s="748"/>
      <c r="F97" s="748"/>
      <c r="G97" s="748"/>
      <c r="H97" s="748"/>
      <c r="I97" s="748"/>
      <c r="J97" s="748"/>
      <c r="K97" s="748"/>
      <c r="L97" s="748"/>
    </row>
    <row r="98" spans="4:12" ht="20.25" x14ac:dyDescent="0.2">
      <c r="D98" s="748"/>
      <c r="E98" s="748"/>
      <c r="F98" s="748"/>
      <c r="G98" s="748"/>
      <c r="H98" s="748"/>
      <c r="I98" s="748"/>
      <c r="J98" s="748"/>
      <c r="K98" s="748"/>
      <c r="L98" s="748"/>
    </row>
    <row r="99" spans="4:12" ht="20.25" x14ac:dyDescent="0.2">
      <c r="D99" s="748"/>
      <c r="E99" s="748"/>
      <c r="F99" s="748"/>
      <c r="G99" s="748"/>
      <c r="H99" s="748"/>
      <c r="I99" s="748"/>
      <c r="J99" s="748"/>
      <c r="K99" s="748"/>
      <c r="L99" s="748"/>
    </row>
    <row r="100" spans="4:12" ht="20.25" x14ac:dyDescent="0.2">
      <c r="D100" s="748"/>
      <c r="E100" s="748"/>
      <c r="F100" s="748"/>
      <c r="G100" s="748"/>
      <c r="H100" s="748"/>
      <c r="I100" s="748"/>
      <c r="J100" s="748"/>
      <c r="K100" s="748"/>
      <c r="L100" s="748"/>
    </row>
    <row r="101" spans="4:12" ht="20.25" x14ac:dyDescent="0.2">
      <c r="D101" s="748"/>
      <c r="E101" s="748"/>
      <c r="F101" s="748"/>
      <c r="G101" s="748"/>
      <c r="H101" s="748"/>
      <c r="I101" s="748"/>
      <c r="J101" s="748"/>
      <c r="K101" s="748"/>
      <c r="L101" s="748"/>
    </row>
    <row r="102" spans="4:12" ht="20.25" x14ac:dyDescent="0.2">
      <c r="D102" s="748"/>
      <c r="E102" s="748"/>
      <c r="F102" s="748"/>
      <c r="G102" s="748"/>
      <c r="H102" s="748"/>
      <c r="I102" s="748"/>
      <c r="J102" s="748"/>
      <c r="K102" s="748"/>
      <c r="L102" s="748"/>
    </row>
    <row r="103" spans="4:12" ht="20.25" x14ac:dyDescent="0.2">
      <c r="D103" s="748"/>
      <c r="E103" s="748"/>
      <c r="F103" s="748"/>
      <c r="G103" s="748"/>
      <c r="H103" s="748"/>
      <c r="I103" s="748"/>
      <c r="J103" s="748"/>
      <c r="K103" s="748"/>
      <c r="L103" s="748"/>
    </row>
    <row r="104" spans="4:12" ht="20.25" x14ac:dyDescent="0.2">
      <c r="D104" s="748"/>
      <c r="E104" s="748"/>
      <c r="F104" s="748"/>
      <c r="G104" s="748"/>
      <c r="H104" s="748"/>
      <c r="I104" s="748"/>
      <c r="J104" s="748"/>
      <c r="K104" s="748"/>
      <c r="L104" s="748"/>
    </row>
    <row r="105" spans="4:12" ht="20.25" x14ac:dyDescent="0.2">
      <c r="D105" s="748"/>
      <c r="E105" s="748"/>
      <c r="F105" s="748"/>
      <c r="G105" s="748"/>
      <c r="H105" s="748"/>
      <c r="I105" s="748"/>
      <c r="J105" s="748"/>
      <c r="K105" s="748"/>
      <c r="L105" s="748"/>
    </row>
    <row r="106" spans="4:12" ht="20.25" x14ac:dyDescent="0.2">
      <c r="D106" s="748"/>
      <c r="E106" s="748"/>
      <c r="F106" s="748"/>
      <c r="G106" s="748"/>
      <c r="H106" s="748"/>
      <c r="I106" s="748"/>
      <c r="J106" s="748"/>
      <c r="K106" s="748"/>
      <c r="L106" s="748"/>
    </row>
    <row r="107" spans="4:12" ht="20.25" x14ac:dyDescent="0.2">
      <c r="D107" s="748"/>
      <c r="E107" s="748"/>
      <c r="F107" s="748"/>
      <c r="G107" s="748"/>
      <c r="H107" s="748"/>
      <c r="I107" s="748"/>
      <c r="J107" s="748"/>
      <c r="K107" s="748"/>
      <c r="L107" s="748"/>
    </row>
    <row r="108" spans="4:12" ht="20.25" x14ac:dyDescent="0.2">
      <c r="D108" s="748"/>
      <c r="E108" s="748"/>
      <c r="F108" s="748"/>
      <c r="G108" s="748"/>
      <c r="H108" s="748"/>
      <c r="I108" s="748"/>
      <c r="J108" s="748"/>
      <c r="K108" s="748"/>
      <c r="L108" s="748"/>
    </row>
    <row r="109" spans="4:12" ht="20.25" x14ac:dyDescent="0.2">
      <c r="D109" s="748"/>
      <c r="E109" s="748"/>
      <c r="F109" s="748"/>
      <c r="G109" s="748"/>
      <c r="H109" s="748"/>
      <c r="I109" s="748"/>
      <c r="J109" s="748"/>
      <c r="K109" s="748"/>
      <c r="L109" s="748"/>
    </row>
    <row r="110" spans="4:12" ht="20.25" x14ac:dyDescent="0.2">
      <c r="D110" s="748"/>
      <c r="E110" s="748"/>
      <c r="F110" s="748"/>
      <c r="G110" s="748"/>
      <c r="H110" s="748"/>
      <c r="I110" s="748"/>
      <c r="J110" s="748"/>
      <c r="K110" s="748"/>
      <c r="L110" s="748"/>
    </row>
    <row r="111" spans="4:12" ht="20.25" x14ac:dyDescent="0.2">
      <c r="D111" s="748"/>
      <c r="E111" s="748"/>
      <c r="F111" s="748"/>
      <c r="G111" s="748"/>
      <c r="H111" s="748"/>
      <c r="I111" s="748"/>
      <c r="J111" s="748"/>
      <c r="K111" s="748"/>
      <c r="L111" s="748"/>
    </row>
    <row r="112" spans="4:12" ht="20.25" x14ac:dyDescent="0.2">
      <c r="D112" s="748"/>
      <c r="E112" s="748"/>
      <c r="F112" s="748"/>
      <c r="G112" s="748"/>
      <c r="H112" s="748"/>
      <c r="I112" s="748"/>
      <c r="J112" s="748"/>
      <c r="K112" s="748"/>
      <c r="L112" s="748"/>
    </row>
    <row r="113" spans="4:12" ht="20.25" x14ac:dyDescent="0.2">
      <c r="D113" s="748"/>
      <c r="E113" s="748"/>
      <c r="F113" s="748"/>
      <c r="G113" s="748"/>
      <c r="H113" s="748"/>
      <c r="I113" s="748"/>
      <c r="J113" s="748"/>
      <c r="K113" s="748"/>
      <c r="L113" s="748"/>
    </row>
    <row r="114" spans="4:12" ht="20.25" x14ac:dyDescent="0.2">
      <c r="D114" s="748"/>
      <c r="E114" s="748"/>
      <c r="F114" s="748"/>
      <c r="G114" s="748"/>
      <c r="H114" s="748"/>
      <c r="I114" s="748"/>
      <c r="J114" s="748"/>
      <c r="K114" s="748"/>
      <c r="L114" s="748"/>
    </row>
    <row r="115" spans="4:12" ht="20.25" x14ac:dyDescent="0.2">
      <c r="D115" s="748"/>
      <c r="E115" s="748"/>
      <c r="F115" s="748"/>
      <c r="G115" s="748"/>
      <c r="H115" s="748"/>
      <c r="I115" s="748"/>
      <c r="J115" s="748"/>
      <c r="K115" s="748"/>
      <c r="L115" s="748"/>
    </row>
    <row r="116" spans="4:12" ht="20.25" x14ac:dyDescent="0.2">
      <c r="D116" s="748"/>
      <c r="E116" s="748"/>
      <c r="F116" s="748"/>
      <c r="G116" s="748"/>
      <c r="H116" s="748"/>
      <c r="I116" s="748"/>
      <c r="J116" s="748"/>
      <c r="K116" s="748"/>
      <c r="L116" s="748"/>
    </row>
    <row r="117" spans="4:12" ht="20.25" x14ac:dyDescent="0.2">
      <c r="D117" s="748"/>
      <c r="E117" s="748"/>
      <c r="F117" s="748"/>
      <c r="G117" s="748"/>
      <c r="H117" s="748"/>
      <c r="I117" s="748"/>
      <c r="J117" s="748"/>
      <c r="K117" s="748"/>
      <c r="L117" s="748"/>
    </row>
    <row r="118" spans="4:12" ht="20.25" x14ac:dyDescent="0.2">
      <c r="D118" s="748"/>
      <c r="E118" s="748"/>
      <c r="F118" s="748"/>
      <c r="G118" s="748"/>
      <c r="H118" s="748"/>
      <c r="I118" s="748"/>
      <c r="J118" s="748"/>
      <c r="K118" s="748"/>
      <c r="L118" s="748"/>
    </row>
    <row r="119" spans="4:12" ht="20.25" x14ac:dyDescent="0.2">
      <c r="D119" s="748"/>
      <c r="E119" s="748"/>
      <c r="F119" s="748"/>
      <c r="G119" s="748"/>
      <c r="H119" s="748"/>
      <c r="I119" s="748"/>
      <c r="J119" s="748"/>
      <c r="K119" s="748"/>
      <c r="L119" s="748"/>
    </row>
    <row r="120" spans="4:12" ht="20.25" x14ac:dyDescent="0.2">
      <c r="D120" s="748"/>
      <c r="E120" s="748"/>
      <c r="F120" s="748"/>
      <c r="G120" s="748"/>
      <c r="H120" s="748"/>
      <c r="I120" s="748"/>
      <c r="J120" s="748"/>
      <c r="K120" s="748"/>
      <c r="L120" s="748"/>
    </row>
    <row r="121" spans="4:12" ht="20.25" x14ac:dyDescent="0.2">
      <c r="D121" s="748"/>
      <c r="E121" s="748"/>
      <c r="F121" s="748"/>
      <c r="G121" s="748"/>
      <c r="H121" s="748"/>
      <c r="I121" s="748"/>
      <c r="J121" s="748"/>
      <c r="K121" s="748"/>
      <c r="L121" s="748"/>
    </row>
    <row r="122" spans="4:12" ht="20.25" x14ac:dyDescent="0.2">
      <c r="D122" s="748"/>
      <c r="E122" s="748"/>
      <c r="F122" s="748"/>
      <c r="G122" s="748"/>
      <c r="H122" s="748"/>
      <c r="I122" s="748"/>
      <c r="J122" s="748"/>
      <c r="K122" s="748"/>
      <c r="L122" s="748"/>
    </row>
    <row r="123" spans="4:12" ht="20.25" x14ac:dyDescent="0.2">
      <c r="D123" s="748"/>
      <c r="E123" s="748"/>
      <c r="F123" s="748"/>
      <c r="G123" s="748"/>
      <c r="H123" s="748"/>
      <c r="I123" s="748"/>
      <c r="J123" s="748"/>
      <c r="K123" s="748"/>
      <c r="L123" s="748"/>
    </row>
    <row r="124" spans="4:12" ht="20.25" x14ac:dyDescent="0.2">
      <c r="D124" s="748"/>
      <c r="E124" s="748"/>
      <c r="F124" s="748"/>
      <c r="G124" s="748"/>
      <c r="H124" s="748"/>
      <c r="I124" s="748"/>
      <c r="J124" s="748"/>
      <c r="K124" s="748"/>
      <c r="L124" s="748"/>
    </row>
    <row r="125" spans="4:12" ht="20.25" x14ac:dyDescent="0.2">
      <c r="D125" s="748"/>
      <c r="E125" s="748"/>
      <c r="F125" s="748"/>
      <c r="G125" s="748"/>
      <c r="H125" s="748"/>
      <c r="I125" s="748"/>
      <c r="J125" s="748"/>
      <c r="K125" s="748"/>
      <c r="L125" s="748"/>
    </row>
    <row r="126" spans="4:12" ht="20.25" x14ac:dyDescent="0.2">
      <c r="D126" s="748"/>
      <c r="E126" s="748"/>
      <c r="F126" s="748"/>
      <c r="G126" s="748"/>
      <c r="H126" s="748"/>
      <c r="I126" s="748"/>
      <c r="J126" s="748"/>
      <c r="K126" s="748"/>
      <c r="L126" s="748"/>
    </row>
    <row r="127" spans="4:12" ht="20.25" x14ac:dyDescent="0.2">
      <c r="D127" s="748"/>
      <c r="E127" s="748"/>
      <c r="F127" s="748"/>
      <c r="G127" s="748"/>
      <c r="H127" s="748"/>
      <c r="I127" s="748"/>
      <c r="J127" s="748"/>
      <c r="K127" s="748"/>
      <c r="L127" s="748"/>
    </row>
    <row r="128" spans="4:12" ht="20.25" x14ac:dyDescent="0.2">
      <c r="D128" s="748"/>
      <c r="E128" s="748"/>
      <c r="F128" s="748"/>
      <c r="G128" s="748"/>
      <c r="H128" s="748"/>
      <c r="I128" s="748"/>
      <c r="J128" s="748"/>
      <c r="K128" s="748"/>
      <c r="L128" s="748"/>
    </row>
    <row r="129" spans="4:12" ht="20.25" x14ac:dyDescent="0.2">
      <c r="D129" s="748"/>
      <c r="E129" s="748"/>
      <c r="F129" s="748"/>
      <c r="G129" s="748"/>
      <c r="H129" s="748"/>
      <c r="I129" s="748"/>
      <c r="J129" s="748"/>
      <c r="K129" s="748"/>
      <c r="L129" s="748"/>
    </row>
    <row r="130" spans="4:12" ht="20.25" x14ac:dyDescent="0.2">
      <c r="D130" s="748"/>
      <c r="E130" s="748"/>
      <c r="F130" s="748"/>
      <c r="G130" s="748"/>
      <c r="H130" s="748"/>
      <c r="I130" s="748"/>
      <c r="J130" s="748"/>
      <c r="K130" s="748"/>
      <c r="L130" s="748"/>
    </row>
    <row r="131" spans="4:12" ht="20.25" x14ac:dyDescent="0.2">
      <c r="D131" s="748"/>
      <c r="E131" s="748"/>
      <c r="F131" s="748"/>
      <c r="G131" s="748"/>
      <c r="H131" s="748"/>
      <c r="I131" s="748"/>
      <c r="J131" s="748"/>
      <c r="K131" s="748"/>
      <c r="L131" s="748"/>
    </row>
    <row r="132" spans="4:12" ht="20.25" x14ac:dyDescent="0.2">
      <c r="D132" s="748"/>
      <c r="E132" s="748"/>
      <c r="F132" s="748"/>
      <c r="G132" s="748"/>
      <c r="H132" s="748"/>
      <c r="I132" s="748"/>
      <c r="J132" s="748"/>
      <c r="K132" s="748"/>
      <c r="L132" s="748"/>
    </row>
    <row r="133" spans="4:12" ht="20.25" x14ac:dyDescent="0.2">
      <c r="D133" s="748"/>
      <c r="E133" s="748"/>
      <c r="F133" s="748"/>
      <c r="G133" s="748"/>
      <c r="H133" s="748"/>
      <c r="I133" s="748"/>
      <c r="J133" s="748"/>
      <c r="K133" s="748"/>
      <c r="L133" s="748"/>
    </row>
    <row r="134" spans="4:12" ht="20.25" x14ac:dyDescent="0.2">
      <c r="D134" s="748"/>
      <c r="E134" s="748"/>
      <c r="F134" s="748"/>
      <c r="G134" s="748"/>
      <c r="H134" s="748"/>
      <c r="I134" s="748"/>
      <c r="J134" s="748"/>
      <c r="K134" s="748"/>
      <c r="L134" s="748"/>
    </row>
    <row r="135" spans="4:12" ht="20.25" x14ac:dyDescent="0.2">
      <c r="D135" s="748"/>
      <c r="E135" s="748"/>
      <c r="F135" s="748"/>
      <c r="G135" s="748"/>
      <c r="H135" s="748"/>
      <c r="I135" s="748"/>
      <c r="J135" s="748"/>
      <c r="K135" s="748"/>
      <c r="L135" s="748"/>
    </row>
    <row r="136" spans="4:12" ht="20.25" x14ac:dyDescent="0.2">
      <c r="D136" s="748"/>
      <c r="E136" s="748"/>
      <c r="F136" s="748"/>
      <c r="G136" s="748"/>
      <c r="H136" s="748"/>
      <c r="I136" s="748"/>
      <c r="J136" s="748"/>
      <c r="K136" s="748"/>
      <c r="L136" s="748"/>
    </row>
    <row r="137" spans="4:12" ht="20.25" x14ac:dyDescent="0.2">
      <c r="D137" s="748"/>
      <c r="E137" s="748"/>
      <c r="F137" s="748"/>
      <c r="G137" s="748"/>
      <c r="H137" s="748"/>
      <c r="I137" s="748"/>
      <c r="J137" s="748"/>
      <c r="K137" s="748"/>
      <c r="L137" s="748"/>
    </row>
    <row r="138" spans="4:12" ht="20.25" x14ac:dyDescent="0.2">
      <c r="D138" s="748"/>
      <c r="E138" s="748"/>
      <c r="F138" s="748"/>
      <c r="G138" s="748"/>
      <c r="H138" s="748"/>
      <c r="I138" s="748"/>
      <c r="J138" s="748"/>
      <c r="K138" s="748"/>
      <c r="L138" s="748"/>
    </row>
    <row r="139" spans="4:12" ht="20.25" x14ac:dyDescent="0.2">
      <c r="D139" s="748"/>
      <c r="E139" s="748"/>
      <c r="F139" s="748"/>
      <c r="G139" s="748"/>
      <c r="H139" s="748"/>
      <c r="I139" s="748"/>
      <c r="J139" s="748"/>
      <c r="K139" s="748"/>
      <c r="L139" s="748"/>
    </row>
    <row r="140" spans="4:12" ht="20.25" x14ac:dyDescent="0.2">
      <c r="D140" s="748"/>
      <c r="E140" s="748"/>
      <c r="F140" s="748"/>
      <c r="G140" s="748"/>
      <c r="H140" s="748"/>
      <c r="I140" s="748"/>
      <c r="J140" s="748"/>
      <c r="K140" s="748"/>
      <c r="L140" s="748"/>
    </row>
    <row r="141" spans="4:12" ht="20.25" x14ac:dyDescent="0.2">
      <c r="D141" s="748"/>
      <c r="E141" s="748"/>
      <c r="F141" s="748"/>
      <c r="G141" s="748"/>
      <c r="H141" s="748"/>
      <c r="I141" s="748"/>
      <c r="J141" s="748"/>
      <c r="K141" s="748"/>
      <c r="L141" s="748"/>
    </row>
    <row r="142" spans="4:12" ht="20.25" x14ac:dyDescent="0.2">
      <c r="D142" s="748"/>
      <c r="E142" s="748"/>
      <c r="F142" s="748"/>
      <c r="G142" s="748"/>
      <c r="H142" s="748"/>
      <c r="I142" s="748"/>
      <c r="J142" s="748"/>
      <c r="K142" s="748"/>
      <c r="L142" s="748"/>
    </row>
    <row r="143" spans="4:12" ht="20.25" x14ac:dyDescent="0.2">
      <c r="D143" s="748"/>
      <c r="E143" s="748"/>
      <c r="F143" s="748"/>
      <c r="G143" s="748"/>
      <c r="H143" s="748"/>
      <c r="I143" s="748"/>
      <c r="J143" s="748"/>
      <c r="K143" s="748"/>
      <c r="L143" s="748"/>
    </row>
    <row r="144" spans="4:12" ht="20.25" x14ac:dyDescent="0.2">
      <c r="D144" s="748"/>
      <c r="E144" s="748"/>
      <c r="F144" s="748"/>
      <c r="G144" s="748"/>
      <c r="H144" s="748"/>
      <c r="I144" s="748"/>
      <c r="J144" s="748"/>
      <c r="K144" s="748"/>
      <c r="L144" s="748"/>
    </row>
    <row r="145" spans="4:12" ht="20.25" x14ac:dyDescent="0.2">
      <c r="D145" s="748"/>
      <c r="E145" s="748"/>
      <c r="F145" s="748"/>
      <c r="G145" s="748"/>
      <c r="H145" s="748"/>
      <c r="I145" s="748"/>
      <c r="J145" s="748"/>
      <c r="K145" s="748"/>
      <c r="L145" s="748"/>
    </row>
    <row r="146" spans="4:12" ht="20.25" x14ac:dyDescent="0.2">
      <c r="D146" s="748"/>
      <c r="E146" s="748"/>
      <c r="F146" s="748"/>
      <c r="G146" s="748"/>
      <c r="H146" s="748"/>
      <c r="I146" s="748"/>
      <c r="J146" s="748"/>
      <c r="K146" s="748"/>
      <c r="L146" s="748"/>
    </row>
    <row r="147" spans="4:12" ht="20.25" x14ac:dyDescent="0.2">
      <c r="D147" s="748"/>
      <c r="E147" s="748"/>
      <c r="F147" s="748"/>
      <c r="G147" s="748"/>
      <c r="H147" s="748"/>
      <c r="I147" s="748"/>
      <c r="J147" s="748"/>
      <c r="K147" s="748"/>
      <c r="L147" s="748"/>
    </row>
    <row r="148" spans="4:12" ht="20.25" x14ac:dyDescent="0.2">
      <c r="D148" s="748"/>
      <c r="E148" s="748"/>
      <c r="F148" s="748"/>
      <c r="G148" s="748"/>
      <c r="H148" s="748"/>
      <c r="I148" s="748"/>
      <c r="J148" s="748"/>
      <c r="K148" s="748"/>
      <c r="L148" s="748"/>
    </row>
    <row r="149" spans="4:12" ht="20.25" x14ac:dyDescent="0.2">
      <c r="D149" s="748"/>
      <c r="E149" s="748"/>
      <c r="F149" s="748"/>
      <c r="G149" s="748"/>
      <c r="H149" s="748"/>
      <c r="I149" s="748"/>
      <c r="J149" s="748"/>
      <c r="K149" s="748"/>
      <c r="L149" s="748"/>
    </row>
    <row r="150" spans="4:12" ht="20.25" x14ac:dyDescent="0.2">
      <c r="D150" s="748"/>
      <c r="E150" s="748"/>
      <c r="F150" s="748"/>
      <c r="G150" s="748"/>
      <c r="H150" s="748"/>
      <c r="I150" s="748"/>
      <c r="J150" s="748"/>
      <c r="K150" s="748"/>
      <c r="L150" s="748"/>
    </row>
    <row r="151" spans="4:12" ht="20.25" x14ac:dyDescent="0.2">
      <c r="D151" s="748"/>
      <c r="E151" s="748"/>
      <c r="F151" s="748"/>
      <c r="G151" s="748"/>
      <c r="H151" s="748"/>
      <c r="I151" s="748"/>
      <c r="J151" s="748"/>
      <c r="K151" s="748"/>
      <c r="L151" s="748"/>
    </row>
    <row r="152" spans="4:12" ht="20.25" x14ac:dyDescent="0.2">
      <c r="D152" s="748"/>
      <c r="E152" s="748"/>
      <c r="F152" s="748"/>
      <c r="G152" s="748"/>
      <c r="H152" s="748"/>
      <c r="I152" s="748"/>
      <c r="J152" s="748"/>
      <c r="K152" s="748"/>
      <c r="L152" s="748"/>
    </row>
    <row r="153" spans="4:12" ht="20.25" x14ac:dyDescent="0.2">
      <c r="D153" s="748"/>
      <c r="E153" s="748"/>
      <c r="F153" s="748"/>
      <c r="G153" s="748"/>
      <c r="H153" s="748"/>
      <c r="I153" s="748"/>
      <c r="J153" s="748"/>
      <c r="K153" s="748"/>
      <c r="L153" s="748"/>
    </row>
    <row r="154" spans="4:12" ht="20.25" x14ac:dyDescent="0.2">
      <c r="D154" s="748"/>
      <c r="E154" s="748"/>
      <c r="F154" s="748"/>
      <c r="G154" s="748"/>
      <c r="H154" s="748"/>
      <c r="I154" s="748"/>
      <c r="J154" s="748"/>
      <c r="K154" s="748"/>
      <c r="L154" s="748"/>
    </row>
    <row r="155" spans="4:12" ht="20.25" x14ac:dyDescent="0.2">
      <c r="D155" s="748"/>
      <c r="E155" s="748"/>
      <c r="F155" s="748"/>
      <c r="G155" s="748"/>
      <c r="H155" s="748"/>
      <c r="I155" s="748"/>
      <c r="J155" s="748"/>
      <c r="K155" s="748"/>
      <c r="L155" s="748"/>
    </row>
    <row r="156" spans="4:12" ht="20.25" x14ac:dyDescent="0.2">
      <c r="D156" s="748"/>
      <c r="E156" s="748"/>
      <c r="F156" s="748"/>
      <c r="G156" s="748"/>
      <c r="H156" s="748"/>
      <c r="I156" s="748"/>
      <c r="J156" s="748"/>
      <c r="K156" s="748"/>
      <c r="L156" s="748"/>
    </row>
    <row r="157" spans="4:12" ht="20.25" x14ac:dyDescent="0.2">
      <c r="D157" s="748"/>
      <c r="E157" s="748"/>
      <c r="F157" s="748"/>
      <c r="G157" s="748"/>
      <c r="H157" s="748"/>
      <c r="I157" s="748"/>
      <c r="J157" s="748"/>
      <c r="K157" s="748"/>
      <c r="L157" s="748"/>
    </row>
    <row r="158" spans="4:12" ht="20.25" x14ac:dyDescent="0.2">
      <c r="D158" s="748"/>
      <c r="E158" s="748"/>
      <c r="F158" s="748"/>
      <c r="G158" s="748"/>
      <c r="H158" s="748"/>
      <c r="I158" s="748"/>
      <c r="J158" s="748"/>
      <c r="K158" s="748"/>
      <c r="L158" s="748"/>
    </row>
    <row r="159" spans="4:12" ht="20.25" x14ac:dyDescent="0.2">
      <c r="D159" s="748"/>
      <c r="E159" s="748"/>
      <c r="F159" s="748"/>
      <c r="G159" s="748"/>
      <c r="H159" s="748"/>
      <c r="I159" s="748"/>
      <c r="J159" s="748"/>
      <c r="K159" s="748"/>
      <c r="L159" s="748"/>
    </row>
    <row r="160" spans="4:12" ht="20.25" x14ac:dyDescent="0.2">
      <c r="D160" s="748"/>
      <c r="E160" s="748"/>
      <c r="F160" s="748"/>
      <c r="G160" s="748"/>
      <c r="H160" s="748"/>
      <c r="I160" s="748"/>
      <c r="J160" s="748"/>
      <c r="K160" s="748"/>
      <c r="L160" s="748"/>
    </row>
    <row r="161" spans="4:12" ht="20.25" x14ac:dyDescent="0.2">
      <c r="D161" s="748"/>
      <c r="E161" s="748"/>
      <c r="F161" s="748"/>
      <c r="G161" s="748"/>
      <c r="H161" s="748"/>
      <c r="I161" s="748"/>
      <c r="J161" s="748"/>
      <c r="K161" s="748"/>
      <c r="L161" s="748"/>
    </row>
    <row r="162" spans="4:12" ht="20.25" x14ac:dyDescent="0.2">
      <c r="D162" s="748"/>
      <c r="E162" s="748"/>
      <c r="F162" s="748"/>
      <c r="G162" s="748"/>
      <c r="H162" s="748"/>
      <c r="I162" s="748"/>
      <c r="J162" s="748"/>
      <c r="K162" s="748"/>
      <c r="L162" s="748"/>
    </row>
    <row r="163" spans="4:12" ht="20.25" x14ac:dyDescent="0.2">
      <c r="D163" s="748"/>
      <c r="E163" s="748"/>
      <c r="F163" s="748"/>
      <c r="G163" s="748"/>
      <c r="H163" s="748"/>
      <c r="I163" s="748"/>
      <c r="J163" s="748"/>
      <c r="K163" s="748"/>
      <c r="L163" s="748"/>
    </row>
    <row r="164" spans="4:12" ht="20.25" x14ac:dyDescent="0.2">
      <c r="D164" s="748"/>
      <c r="E164" s="748"/>
      <c r="F164" s="748"/>
      <c r="G164" s="748"/>
      <c r="H164" s="748"/>
      <c r="I164" s="748"/>
      <c r="J164" s="748"/>
      <c r="K164" s="748"/>
      <c r="L164" s="748"/>
    </row>
    <row r="165" spans="4:12" ht="20.25" x14ac:dyDescent="0.2">
      <c r="D165" s="748"/>
      <c r="E165" s="748"/>
      <c r="F165" s="748"/>
      <c r="G165" s="748"/>
      <c r="H165" s="748"/>
      <c r="I165" s="748"/>
      <c r="J165" s="748"/>
      <c r="K165" s="748"/>
      <c r="L165" s="748"/>
    </row>
    <row r="166" spans="4:12" ht="20.25" x14ac:dyDescent="0.2">
      <c r="D166" s="748"/>
      <c r="E166" s="748"/>
      <c r="F166" s="748"/>
      <c r="G166" s="748"/>
      <c r="H166" s="748"/>
      <c r="I166" s="748"/>
      <c r="J166" s="748"/>
      <c r="K166" s="748"/>
      <c r="L166" s="748"/>
    </row>
    <row r="167" spans="4:12" ht="20.25" x14ac:dyDescent="0.2">
      <c r="D167" s="748"/>
      <c r="E167" s="748"/>
      <c r="F167" s="748"/>
      <c r="G167" s="748"/>
      <c r="H167" s="748"/>
      <c r="I167" s="748"/>
      <c r="J167" s="748"/>
      <c r="K167" s="748"/>
      <c r="L167" s="748"/>
    </row>
    <row r="168" spans="4:12" ht="20.25" x14ac:dyDescent="0.2">
      <c r="D168" s="748"/>
      <c r="E168" s="748"/>
      <c r="F168" s="748"/>
      <c r="G168" s="748"/>
      <c r="H168" s="748"/>
      <c r="I168" s="748"/>
      <c r="J168" s="748"/>
      <c r="K168" s="748"/>
      <c r="L168" s="748"/>
    </row>
    <row r="169" spans="4:12" ht="20.25" x14ac:dyDescent="0.2">
      <c r="D169" s="748"/>
      <c r="E169" s="748"/>
      <c r="F169" s="748"/>
      <c r="G169" s="748"/>
      <c r="H169" s="748"/>
      <c r="I169" s="748"/>
      <c r="J169" s="748"/>
      <c r="K169" s="748"/>
      <c r="L169" s="748"/>
    </row>
    <row r="170" spans="4:12" ht="20.25" x14ac:dyDescent="0.2">
      <c r="D170" s="748"/>
      <c r="E170" s="748"/>
      <c r="F170" s="748"/>
      <c r="G170" s="748"/>
      <c r="H170" s="748"/>
      <c r="I170" s="748"/>
      <c r="J170" s="748"/>
      <c r="K170" s="748"/>
      <c r="L170" s="748"/>
    </row>
    <row r="171" spans="4:12" ht="20.25" x14ac:dyDescent="0.2">
      <c r="D171" s="748"/>
      <c r="E171" s="748"/>
      <c r="F171" s="748"/>
      <c r="G171" s="748"/>
      <c r="H171" s="748"/>
      <c r="I171" s="748"/>
      <c r="J171" s="748"/>
      <c r="K171" s="748"/>
      <c r="L171" s="748"/>
    </row>
    <row r="172" spans="4:12" ht="20.25" x14ac:dyDescent="0.2">
      <c r="D172" s="748"/>
      <c r="E172" s="748"/>
      <c r="F172" s="748"/>
      <c r="G172" s="748"/>
      <c r="H172" s="748"/>
      <c r="I172" s="748"/>
      <c r="J172" s="748"/>
      <c r="K172" s="748"/>
      <c r="L172" s="748"/>
    </row>
    <row r="173" spans="4:12" ht="20.25" x14ac:dyDescent="0.2">
      <c r="D173" s="748"/>
      <c r="E173" s="748"/>
      <c r="F173" s="748"/>
      <c r="G173" s="748"/>
      <c r="H173" s="748"/>
      <c r="I173" s="748"/>
      <c r="J173" s="748"/>
      <c r="K173" s="748"/>
      <c r="L173" s="748"/>
    </row>
    <row r="174" spans="4:12" ht="20.25" x14ac:dyDescent="0.2">
      <c r="D174" s="748"/>
      <c r="E174" s="748"/>
      <c r="F174" s="748"/>
      <c r="G174" s="748"/>
      <c r="H174" s="748"/>
      <c r="I174" s="748"/>
      <c r="J174" s="748"/>
      <c r="K174" s="748"/>
      <c r="L174" s="748"/>
    </row>
    <row r="175" spans="4:12" ht="20.25" x14ac:dyDescent="0.2">
      <c r="D175" s="748"/>
      <c r="E175" s="748"/>
      <c r="F175" s="748"/>
      <c r="G175" s="748"/>
      <c r="H175" s="748"/>
      <c r="I175" s="748"/>
      <c r="J175" s="748"/>
      <c r="K175" s="748"/>
      <c r="L175" s="748"/>
    </row>
    <row r="176" spans="4:12" ht="20.25" x14ac:dyDescent="0.2">
      <c r="D176" s="748"/>
      <c r="E176" s="748"/>
      <c r="F176" s="748"/>
      <c r="G176" s="748"/>
      <c r="H176" s="748"/>
      <c r="I176" s="748"/>
      <c r="J176" s="748"/>
      <c r="K176" s="748"/>
      <c r="L176" s="748"/>
    </row>
    <row r="177" spans="4:12" ht="20.25" x14ac:dyDescent="0.2">
      <c r="D177" s="748"/>
      <c r="E177" s="748"/>
      <c r="F177" s="748"/>
      <c r="G177" s="748"/>
      <c r="H177" s="748"/>
      <c r="I177" s="748"/>
      <c r="J177" s="748"/>
      <c r="K177" s="748"/>
      <c r="L177" s="748"/>
    </row>
    <row r="178" spans="4:12" ht="20.25" x14ac:dyDescent="0.2">
      <c r="D178" s="748"/>
      <c r="E178" s="748"/>
      <c r="F178" s="748"/>
      <c r="G178" s="748"/>
      <c r="H178" s="748"/>
      <c r="I178" s="748"/>
      <c r="J178" s="748"/>
      <c r="K178" s="748"/>
      <c r="L178" s="748"/>
    </row>
    <row r="179" spans="4:12" ht="20.25" x14ac:dyDescent="0.2">
      <c r="D179" s="748"/>
      <c r="E179" s="748"/>
      <c r="F179" s="748"/>
      <c r="G179" s="748"/>
      <c r="H179" s="748"/>
      <c r="I179" s="748"/>
      <c r="J179" s="748"/>
      <c r="K179" s="748"/>
      <c r="L179" s="748"/>
    </row>
    <row r="180" spans="4:12" ht="20.25" x14ac:dyDescent="0.2">
      <c r="D180" s="748"/>
      <c r="E180" s="748"/>
      <c r="F180" s="748"/>
      <c r="G180" s="748"/>
      <c r="H180" s="748"/>
      <c r="I180" s="748"/>
      <c r="J180" s="748"/>
      <c r="K180" s="748"/>
      <c r="L180" s="748"/>
    </row>
    <row r="181" spans="4:12" ht="20.25" x14ac:dyDescent="0.2">
      <c r="D181" s="748"/>
      <c r="E181" s="748"/>
      <c r="F181" s="748"/>
      <c r="G181" s="748"/>
      <c r="H181" s="748"/>
      <c r="I181" s="748"/>
      <c r="J181" s="748"/>
      <c r="K181" s="748"/>
      <c r="L181" s="748"/>
    </row>
    <row r="182" spans="4:12" ht="20.25" x14ac:dyDescent="0.2">
      <c r="D182" s="748"/>
      <c r="E182" s="748"/>
      <c r="F182" s="748"/>
      <c r="G182" s="748"/>
      <c r="H182" s="748"/>
      <c r="I182" s="748"/>
      <c r="J182" s="748"/>
      <c r="K182" s="748"/>
      <c r="L182" s="748"/>
    </row>
    <row r="183" spans="4:12" ht="20.25" x14ac:dyDescent="0.2">
      <c r="D183" s="748"/>
      <c r="E183" s="748"/>
      <c r="F183" s="748"/>
      <c r="G183" s="748"/>
      <c r="H183" s="748"/>
      <c r="I183" s="748"/>
      <c r="J183" s="748"/>
      <c r="K183" s="748"/>
      <c r="L183" s="748"/>
    </row>
    <row r="184" spans="4:12" ht="20.25" x14ac:dyDescent="0.2">
      <c r="D184" s="748"/>
      <c r="E184" s="748"/>
      <c r="F184" s="748"/>
      <c r="G184" s="748"/>
      <c r="H184" s="748"/>
      <c r="I184" s="748"/>
      <c r="J184" s="748"/>
      <c r="K184" s="748"/>
      <c r="L184" s="748"/>
    </row>
    <row r="185" spans="4:12" ht="20.25" x14ac:dyDescent="0.2">
      <c r="D185" s="748"/>
      <c r="E185" s="748"/>
      <c r="F185" s="748"/>
      <c r="G185" s="748"/>
      <c r="H185" s="748"/>
      <c r="I185" s="748"/>
      <c r="J185" s="748"/>
      <c r="K185" s="748"/>
      <c r="L185" s="748"/>
    </row>
    <row r="186" spans="4:12" ht="20.25" x14ac:dyDescent="0.2">
      <c r="D186" s="748"/>
      <c r="E186" s="748"/>
      <c r="F186" s="748"/>
      <c r="G186" s="748"/>
      <c r="H186" s="748"/>
      <c r="I186" s="748"/>
      <c r="J186" s="748"/>
      <c r="K186" s="748"/>
      <c r="L186" s="748"/>
    </row>
    <row r="187" spans="4:12" ht="20.25" x14ac:dyDescent="0.2">
      <c r="D187" s="748"/>
      <c r="E187" s="748"/>
      <c r="F187" s="748"/>
      <c r="G187" s="748"/>
      <c r="H187" s="748"/>
      <c r="I187" s="748"/>
      <c r="J187" s="748"/>
      <c r="K187" s="748"/>
      <c r="L187" s="748"/>
    </row>
    <row r="188" spans="4:12" ht="20.25" x14ac:dyDescent="0.2">
      <c r="D188" s="748"/>
      <c r="E188" s="748"/>
      <c r="F188" s="748"/>
      <c r="G188" s="748"/>
      <c r="H188" s="748"/>
      <c r="I188" s="748"/>
      <c r="J188" s="748"/>
      <c r="K188" s="748"/>
      <c r="L188" s="748"/>
    </row>
    <row r="189" spans="4:12" ht="20.25" x14ac:dyDescent="0.2">
      <c r="D189" s="748"/>
      <c r="E189" s="748"/>
      <c r="F189" s="748"/>
      <c r="G189" s="748"/>
      <c r="H189" s="748"/>
      <c r="I189" s="748"/>
      <c r="J189" s="748"/>
      <c r="K189" s="748"/>
      <c r="L189" s="748"/>
    </row>
    <row r="190" spans="4:12" ht="20.25" x14ac:dyDescent="0.2">
      <c r="D190" s="748"/>
      <c r="E190" s="748"/>
      <c r="F190" s="748"/>
      <c r="G190" s="748"/>
      <c r="H190" s="748"/>
      <c r="I190" s="748"/>
      <c r="J190" s="748"/>
      <c r="K190" s="748"/>
      <c r="L190" s="748"/>
    </row>
    <row r="191" spans="4:12" ht="20.25" x14ac:dyDescent="0.2">
      <c r="D191" s="748"/>
      <c r="E191" s="748"/>
      <c r="F191" s="748"/>
      <c r="G191" s="748"/>
      <c r="H191" s="748"/>
      <c r="I191" s="748"/>
      <c r="J191" s="748"/>
      <c r="K191" s="748"/>
      <c r="L191" s="748"/>
    </row>
    <row r="192" spans="4:12" ht="20.25" x14ac:dyDescent="0.2">
      <c r="D192" s="748"/>
      <c r="E192" s="748"/>
      <c r="F192" s="748"/>
      <c r="G192" s="748"/>
      <c r="H192" s="748"/>
      <c r="I192" s="748"/>
      <c r="J192" s="748"/>
      <c r="K192" s="748"/>
      <c r="L192" s="748"/>
    </row>
    <row r="193" spans="4:12" ht="20.25" x14ac:dyDescent="0.2">
      <c r="D193" s="748"/>
      <c r="E193" s="748"/>
      <c r="F193" s="748"/>
      <c r="G193" s="748"/>
      <c r="H193" s="748"/>
      <c r="I193" s="748"/>
      <c r="J193" s="748"/>
      <c r="K193" s="748"/>
      <c r="L193" s="748"/>
    </row>
    <row r="194" spans="4:12" ht="20.25" x14ac:dyDescent="0.2">
      <c r="D194" s="748"/>
      <c r="E194" s="748"/>
      <c r="F194" s="748"/>
      <c r="G194" s="748"/>
      <c r="H194" s="748"/>
      <c r="I194" s="748"/>
      <c r="J194" s="748"/>
      <c r="K194" s="748"/>
      <c r="L194" s="748"/>
    </row>
    <row r="195" spans="4:12" ht="20.25" x14ac:dyDescent="0.2">
      <c r="D195" s="748"/>
      <c r="E195" s="748"/>
      <c r="F195" s="748"/>
      <c r="G195" s="748"/>
      <c r="H195" s="748"/>
      <c r="I195" s="748"/>
      <c r="J195" s="748"/>
      <c r="K195" s="748"/>
      <c r="L195" s="748"/>
    </row>
    <row r="196" spans="4:12" ht="20.25" x14ac:dyDescent="0.2">
      <c r="D196" s="748"/>
      <c r="E196" s="748"/>
      <c r="F196" s="748"/>
      <c r="G196" s="748"/>
      <c r="H196" s="748"/>
      <c r="I196" s="748"/>
      <c r="J196" s="748"/>
      <c r="K196" s="748"/>
      <c r="L196" s="748"/>
    </row>
    <row r="197" spans="4:12" ht="20.25" x14ac:dyDescent="0.2">
      <c r="D197" s="748"/>
      <c r="E197" s="748"/>
      <c r="F197" s="748"/>
      <c r="G197" s="748"/>
      <c r="H197" s="748"/>
      <c r="I197" s="748"/>
      <c r="J197" s="748"/>
      <c r="K197" s="748"/>
      <c r="L197" s="748"/>
    </row>
    <row r="198" spans="4:12" ht="20.25" x14ac:dyDescent="0.2">
      <c r="D198" s="748"/>
      <c r="E198" s="748"/>
      <c r="F198" s="748"/>
      <c r="G198" s="748"/>
      <c r="H198" s="748"/>
      <c r="I198" s="748"/>
      <c r="J198" s="748"/>
      <c r="K198" s="748"/>
      <c r="L198" s="748"/>
    </row>
    <row r="199" spans="4:12" ht="20.25" x14ac:dyDescent="0.2">
      <c r="D199" s="748"/>
      <c r="E199" s="748"/>
      <c r="F199" s="748"/>
      <c r="G199" s="748"/>
      <c r="H199" s="748"/>
      <c r="I199" s="748"/>
      <c r="J199" s="748"/>
      <c r="K199" s="748"/>
      <c r="L199" s="748"/>
    </row>
    <row r="200" spans="4:12" ht="20.25" x14ac:dyDescent="0.2">
      <c r="D200" s="748"/>
      <c r="E200" s="748"/>
      <c r="F200" s="748"/>
      <c r="G200" s="748"/>
      <c r="H200" s="748"/>
      <c r="I200" s="748"/>
      <c r="J200" s="748"/>
      <c r="K200" s="748"/>
      <c r="L200" s="748"/>
    </row>
    <row r="201" spans="4:12" ht="20.25" x14ac:dyDescent="0.2">
      <c r="D201" s="748"/>
      <c r="E201" s="748"/>
      <c r="F201" s="748"/>
      <c r="G201" s="748"/>
      <c r="H201" s="748"/>
      <c r="I201" s="748"/>
      <c r="J201" s="748"/>
      <c r="K201" s="748"/>
      <c r="L201" s="748"/>
    </row>
    <row r="202" spans="4:12" ht="20.25" x14ac:dyDescent="0.2">
      <c r="D202" s="748"/>
      <c r="E202" s="748"/>
      <c r="F202" s="748"/>
      <c r="G202" s="748"/>
      <c r="H202" s="748"/>
      <c r="I202" s="748"/>
      <c r="J202" s="748"/>
      <c r="K202" s="748"/>
      <c r="L202" s="748"/>
    </row>
    <row r="203" spans="4:12" ht="20.25" x14ac:dyDescent="0.2">
      <c r="D203" s="748"/>
      <c r="E203" s="748"/>
      <c r="F203" s="748"/>
      <c r="G203" s="748"/>
      <c r="H203" s="748"/>
      <c r="I203" s="748"/>
      <c r="J203" s="748"/>
      <c r="K203" s="748"/>
      <c r="L203" s="748"/>
    </row>
    <row r="204" spans="4:12" ht="20.25" x14ac:dyDescent="0.2">
      <c r="D204" s="748"/>
      <c r="E204" s="748"/>
      <c r="F204" s="748"/>
      <c r="G204" s="748"/>
      <c r="H204" s="748"/>
      <c r="I204" s="748"/>
      <c r="J204" s="748"/>
      <c r="K204" s="748"/>
      <c r="L204" s="748"/>
    </row>
    <row r="205" spans="4:12" ht="20.25" x14ac:dyDescent="0.2">
      <c r="D205" s="748"/>
      <c r="E205" s="748"/>
      <c r="F205" s="748"/>
      <c r="G205" s="748"/>
      <c r="H205" s="748"/>
      <c r="I205" s="748"/>
      <c r="J205" s="748"/>
      <c r="K205" s="748"/>
      <c r="L205" s="748"/>
    </row>
  </sheetData>
  <mergeCells count="12">
    <mergeCell ref="AA5:AA7"/>
    <mergeCell ref="V5:V7"/>
    <mergeCell ref="G5:H5"/>
    <mergeCell ref="I5:I7"/>
    <mergeCell ref="L5:O5"/>
    <mergeCell ref="T5:T7"/>
    <mergeCell ref="U5:U7"/>
    <mergeCell ref="D1:O1"/>
    <mergeCell ref="W5:W7"/>
    <mergeCell ref="X5:X7"/>
    <mergeCell ref="Y5:Y7"/>
    <mergeCell ref="Z5:Z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&amp;Rกลุ่มงานยุทธศาสตร์และแผนงานโครงการ2565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278A-B4EC-458F-9862-5B86BB5AC66B}">
  <sheetPr>
    <tabColor theme="4" tint="0.79998168889431442"/>
  </sheetPr>
  <dimension ref="A1:G75"/>
  <sheetViews>
    <sheetView topLeftCell="A49" workbookViewId="0">
      <selection activeCell="A51" sqref="A51"/>
    </sheetView>
  </sheetViews>
  <sheetFormatPr defaultColWidth="10.28515625" defaultRowHeight="24" x14ac:dyDescent="0.2"/>
  <cols>
    <col min="1" max="1" width="38.140625" style="9" customWidth="1"/>
    <col min="2" max="2" width="17" style="9" customWidth="1"/>
    <col min="3" max="3" width="18.28515625" style="9" customWidth="1"/>
    <col min="4" max="4" width="17.140625" style="1816" customWidth="1"/>
    <col min="5" max="5" width="19.140625" style="9" customWidth="1"/>
    <col min="6" max="6" width="11.42578125" style="9" customWidth="1"/>
    <col min="7" max="16384" width="10.28515625" style="9"/>
  </cols>
  <sheetData>
    <row r="1" spans="1:7" x14ac:dyDescent="0.2">
      <c r="A1" s="2521" t="s">
        <v>1102</v>
      </c>
      <c r="B1" s="2521"/>
      <c r="C1" s="2521"/>
      <c r="D1" s="2521"/>
      <c r="E1" s="2521"/>
      <c r="F1" s="2521"/>
    </row>
    <row r="2" spans="1:7" x14ac:dyDescent="0.2">
      <c r="A2" s="2521" t="str">
        <f>[2]ยา!A2</f>
        <v>โรงพยาบาลสงขลา จังหวัดสงขลา</v>
      </c>
      <c r="B2" s="2521"/>
      <c r="C2" s="2521"/>
      <c r="D2" s="2521"/>
      <c r="E2" s="2521"/>
      <c r="F2" s="2521"/>
    </row>
    <row r="3" spans="1:7" x14ac:dyDescent="0.2">
      <c r="A3" s="2523" t="s">
        <v>1039</v>
      </c>
      <c r="B3" s="2523"/>
      <c r="C3" s="2523"/>
      <c r="D3" s="2523"/>
      <c r="E3" s="2523"/>
      <c r="F3" s="2523"/>
    </row>
    <row r="4" spans="1:7" s="1" customFormat="1" ht="9" customHeight="1" x14ac:dyDescent="0.2">
      <c r="B4" s="1809"/>
      <c r="C4" s="1809"/>
      <c r="D4" s="1810"/>
      <c r="E4" s="1811"/>
      <c r="F4" s="1812"/>
    </row>
    <row r="5" spans="1:7" x14ac:dyDescent="0.2">
      <c r="A5" s="2518" t="s">
        <v>979</v>
      </c>
      <c r="B5" s="2514" t="s">
        <v>980</v>
      </c>
      <c r="C5" s="2516" t="s">
        <v>981</v>
      </c>
      <c r="D5" s="2514" t="s">
        <v>982</v>
      </c>
      <c r="E5" s="2514" t="s">
        <v>983</v>
      </c>
      <c r="F5" s="1797" t="s">
        <v>984</v>
      </c>
    </row>
    <row r="6" spans="1:7" x14ac:dyDescent="0.2">
      <c r="A6" s="2519"/>
      <c r="B6" s="2515"/>
      <c r="C6" s="2517"/>
      <c r="D6" s="2515"/>
      <c r="E6" s="2515"/>
      <c r="F6" s="1798" t="s">
        <v>985</v>
      </c>
    </row>
    <row r="7" spans="1:7" ht="43.5" x14ac:dyDescent="0.2">
      <c r="A7" s="2123" t="s">
        <v>986</v>
      </c>
      <c r="B7" s="1813">
        <v>0</v>
      </c>
      <c r="C7" s="1813">
        <f>B7/12*3</f>
        <v>0</v>
      </c>
      <c r="D7" s="1799">
        <f>+ยุทธ1!J6</f>
        <v>0</v>
      </c>
      <c r="E7" s="1800">
        <f>C7-D7</f>
        <v>0</v>
      </c>
      <c r="F7" s="1813" t="e">
        <f t="shared" ref="F7:F29" si="0">E7*100/C7</f>
        <v>#DIV/0!</v>
      </c>
    </row>
    <row r="8" spans="1:7" ht="65.25" x14ac:dyDescent="0.2">
      <c r="A8" s="2124" t="s">
        <v>999</v>
      </c>
      <c r="B8" s="1813">
        <v>37800</v>
      </c>
      <c r="C8" s="1813">
        <f t="shared" ref="C8:C29" si="1">B8/12*3</f>
        <v>9450</v>
      </c>
      <c r="D8" s="1799">
        <f>+ยุทธ1!J7</f>
        <v>0</v>
      </c>
      <c r="E8" s="1800">
        <f t="shared" ref="E8:E29" si="2">C8-D8</f>
        <v>9450</v>
      </c>
      <c r="F8" s="1813">
        <f t="shared" si="0"/>
        <v>100</v>
      </c>
    </row>
    <row r="9" spans="1:7" ht="43.5" x14ac:dyDescent="0.2">
      <c r="A9" s="2125" t="s">
        <v>1000</v>
      </c>
      <c r="B9" s="1813">
        <v>137400</v>
      </c>
      <c r="C9" s="1813">
        <f t="shared" si="1"/>
        <v>34350</v>
      </c>
      <c r="D9" s="1799">
        <f>+ยุทธ1!J8</f>
        <v>119219.2</v>
      </c>
      <c r="E9" s="1800">
        <f t="shared" si="2"/>
        <v>-84869.2</v>
      </c>
      <c r="F9" s="1813">
        <f t="shared" si="0"/>
        <v>-247.07190684133914</v>
      </c>
    </row>
    <row r="10" spans="1:7" ht="43.5" x14ac:dyDescent="0.2">
      <c r="A10" s="2126" t="s">
        <v>1001</v>
      </c>
      <c r="B10" s="1813">
        <v>50350</v>
      </c>
      <c r="C10" s="1813">
        <f t="shared" si="1"/>
        <v>12587.5</v>
      </c>
      <c r="D10" s="1799">
        <f>+ยุทธ1!J9</f>
        <v>0</v>
      </c>
      <c r="E10" s="1800">
        <f t="shared" si="2"/>
        <v>12587.5</v>
      </c>
      <c r="F10" s="1813">
        <f t="shared" si="0"/>
        <v>100</v>
      </c>
    </row>
    <row r="11" spans="1:7" ht="43.5" x14ac:dyDescent="0.2">
      <c r="A11" s="2127" t="s">
        <v>1002</v>
      </c>
      <c r="B11" s="1813">
        <v>62310</v>
      </c>
      <c r="C11" s="1813">
        <f t="shared" si="1"/>
        <v>15577.5</v>
      </c>
      <c r="D11" s="1799">
        <f>+ยุทธ1!J10</f>
        <v>0</v>
      </c>
      <c r="E11" s="1800">
        <f t="shared" si="2"/>
        <v>15577.5</v>
      </c>
      <c r="F11" s="1813">
        <f t="shared" si="0"/>
        <v>100</v>
      </c>
    </row>
    <row r="12" spans="1:7" ht="43.5" x14ac:dyDescent="0.2">
      <c r="A12" s="2126" t="s">
        <v>987</v>
      </c>
      <c r="B12" s="1813">
        <v>55870</v>
      </c>
      <c r="C12" s="1813">
        <f t="shared" si="1"/>
        <v>13967.5</v>
      </c>
      <c r="D12" s="1799">
        <f>+ยุทธ1!J11</f>
        <v>0</v>
      </c>
      <c r="E12" s="1800">
        <f t="shared" si="2"/>
        <v>13967.5</v>
      </c>
      <c r="F12" s="1813">
        <f t="shared" si="0"/>
        <v>100</v>
      </c>
    </row>
    <row r="13" spans="1:7" ht="43.5" x14ac:dyDescent="0.2">
      <c r="A13" s="2128" t="s">
        <v>1023</v>
      </c>
      <c r="B13" s="2475">
        <v>15600</v>
      </c>
      <c r="C13" s="2475">
        <f t="shared" si="1"/>
        <v>3900</v>
      </c>
      <c r="D13" s="2476">
        <f>+ยุทธ1!J12</f>
        <v>11600</v>
      </c>
      <c r="E13" s="2476">
        <f t="shared" si="2"/>
        <v>-7700</v>
      </c>
      <c r="F13" s="2475">
        <f t="shared" si="0"/>
        <v>-197.43589743589743</v>
      </c>
      <c r="G13" s="9" t="s">
        <v>1315</v>
      </c>
    </row>
    <row r="14" spans="1:7" ht="65.25" x14ac:dyDescent="0.2">
      <c r="A14" s="2126" t="s">
        <v>988</v>
      </c>
      <c r="B14" s="1813">
        <v>20700</v>
      </c>
      <c r="C14" s="1813">
        <f t="shared" si="1"/>
        <v>5175</v>
      </c>
      <c r="D14" s="1799">
        <f>+'ปฐมภูมิ 1'!J6</f>
        <v>0</v>
      </c>
      <c r="E14" s="1800">
        <f t="shared" si="2"/>
        <v>5175</v>
      </c>
      <c r="F14" s="1813">
        <f t="shared" si="0"/>
        <v>100</v>
      </c>
    </row>
    <row r="15" spans="1:7" ht="65.25" x14ac:dyDescent="0.2">
      <c r="A15" s="2126" t="s">
        <v>989</v>
      </c>
      <c r="B15" s="1813">
        <v>31300</v>
      </c>
      <c r="C15" s="1813">
        <f t="shared" si="1"/>
        <v>7825</v>
      </c>
      <c r="D15" s="1799"/>
      <c r="E15" s="1800">
        <f t="shared" si="2"/>
        <v>7825</v>
      </c>
      <c r="F15" s="1813">
        <f t="shared" si="0"/>
        <v>100</v>
      </c>
    </row>
    <row r="16" spans="1:7" ht="43.5" x14ac:dyDescent="0.2">
      <c r="A16" s="2124" t="s">
        <v>209</v>
      </c>
      <c r="B16" s="1799">
        <v>36300</v>
      </c>
      <c r="C16" s="1813">
        <f t="shared" si="1"/>
        <v>9075</v>
      </c>
      <c r="D16" s="1799">
        <f>+ยุทธ2!J6</f>
        <v>35788</v>
      </c>
      <c r="E16" s="1800">
        <f t="shared" si="2"/>
        <v>-26713</v>
      </c>
      <c r="F16" s="1814">
        <f t="shared" si="0"/>
        <v>-294.35812672176309</v>
      </c>
    </row>
    <row r="17" spans="1:6" ht="43.5" x14ac:dyDescent="0.2">
      <c r="A17" s="2129" t="s">
        <v>1038</v>
      </c>
      <c r="B17" s="1799">
        <v>19800</v>
      </c>
      <c r="C17" s="1813">
        <f t="shared" si="1"/>
        <v>4950</v>
      </c>
      <c r="D17" s="1799">
        <f>+ยุทธ2!J7</f>
        <v>13200</v>
      </c>
      <c r="E17" s="1800">
        <f t="shared" si="2"/>
        <v>-8250</v>
      </c>
      <c r="F17" s="1815">
        <f t="shared" si="0"/>
        <v>-166.66666666666666</v>
      </c>
    </row>
    <row r="18" spans="1:6" ht="65.25" x14ac:dyDescent="0.2">
      <c r="A18" s="1227" t="s">
        <v>1025</v>
      </c>
      <c r="B18" s="1799">
        <v>33600</v>
      </c>
      <c r="C18" s="1813">
        <f t="shared" si="1"/>
        <v>8400</v>
      </c>
      <c r="D18" s="1799">
        <f>+ยุทธ2!J8</f>
        <v>8400</v>
      </c>
      <c r="E18" s="1800">
        <f t="shared" si="2"/>
        <v>0</v>
      </c>
      <c r="F18" s="1815">
        <f t="shared" si="0"/>
        <v>0</v>
      </c>
    </row>
    <row r="19" spans="1:6" ht="43.5" x14ac:dyDescent="0.2">
      <c r="A19" s="1227" t="s">
        <v>1031</v>
      </c>
      <c r="B19" s="1795">
        <v>275000</v>
      </c>
      <c r="C19" s="1813">
        <f t="shared" si="1"/>
        <v>68750</v>
      </c>
      <c r="D19" s="1799">
        <f>+ยุทธ2!J9</f>
        <v>89000</v>
      </c>
      <c r="E19" s="1800">
        <f>SUM(E7:E18)</f>
        <v>-62949.7</v>
      </c>
      <c r="F19" s="1815">
        <f t="shared" si="0"/>
        <v>-91.563199999999995</v>
      </c>
    </row>
    <row r="20" spans="1:6" ht="43.5" x14ac:dyDescent="0.2">
      <c r="A20" s="1817" t="s">
        <v>1024</v>
      </c>
      <c r="B20" s="73">
        <v>85000</v>
      </c>
      <c r="C20" s="1813">
        <f t="shared" si="1"/>
        <v>21250</v>
      </c>
      <c r="D20" s="1799">
        <f>+ยุทธ2!J10</f>
        <v>0</v>
      </c>
      <c r="E20" s="1800">
        <f t="shared" si="2"/>
        <v>21250</v>
      </c>
      <c r="F20" s="1815">
        <f t="shared" si="0"/>
        <v>100</v>
      </c>
    </row>
    <row r="21" spans="1:6" ht="65.25" x14ac:dyDescent="0.2">
      <c r="A21" s="1817" t="s">
        <v>1027</v>
      </c>
      <c r="B21" s="73">
        <v>5760</v>
      </c>
      <c r="C21" s="1819">
        <f t="shared" si="1"/>
        <v>1440</v>
      </c>
      <c r="D21" s="1799">
        <f>+ยุทธ2!J11</f>
        <v>0</v>
      </c>
      <c r="E21" s="73">
        <f t="shared" si="2"/>
        <v>1440</v>
      </c>
      <c r="F21" s="1815">
        <f t="shared" si="0"/>
        <v>100</v>
      </c>
    </row>
    <row r="22" spans="1:6" ht="65.25" x14ac:dyDescent="0.2">
      <c r="A22" s="1817" t="s">
        <v>1028</v>
      </c>
      <c r="B22" s="73">
        <v>0</v>
      </c>
      <c r="C22" s="1819">
        <f t="shared" si="1"/>
        <v>0</v>
      </c>
      <c r="D22" s="1799">
        <f>+ยุทธ2!J12</f>
        <v>0</v>
      </c>
      <c r="E22" s="73">
        <f t="shared" si="2"/>
        <v>0</v>
      </c>
      <c r="F22" s="1815" t="e">
        <f t="shared" si="0"/>
        <v>#DIV/0!</v>
      </c>
    </row>
    <row r="23" spans="1:6" ht="65.25" x14ac:dyDescent="0.2">
      <c r="A23" s="1227" t="s">
        <v>1029</v>
      </c>
      <c r="B23" s="73">
        <v>380800</v>
      </c>
      <c r="C23" s="1819">
        <f t="shared" si="1"/>
        <v>95200</v>
      </c>
      <c r="D23" s="1799">
        <f>+ยุทธ2!J13</f>
        <v>0</v>
      </c>
      <c r="E23" s="73">
        <f t="shared" si="2"/>
        <v>95200</v>
      </c>
      <c r="F23" s="1815">
        <f t="shared" si="0"/>
        <v>100</v>
      </c>
    </row>
    <row r="24" spans="1:6" ht="43.5" x14ac:dyDescent="0.2">
      <c r="A24" s="2122" t="s">
        <v>1153</v>
      </c>
      <c r="B24" s="73">
        <f>+ยุทธ2!I14</f>
        <v>43200</v>
      </c>
      <c r="C24" s="1819">
        <f t="shared" si="1"/>
        <v>10800</v>
      </c>
      <c r="D24" s="1799">
        <f>+ยุทธ2!J14</f>
        <v>0</v>
      </c>
      <c r="E24" s="73">
        <f t="shared" si="2"/>
        <v>10800</v>
      </c>
      <c r="F24" s="1815">
        <f t="shared" si="0"/>
        <v>100</v>
      </c>
    </row>
    <row r="25" spans="1:6" ht="87" x14ac:dyDescent="0.2">
      <c r="A25" s="2122" t="s">
        <v>1166</v>
      </c>
      <c r="B25" s="73">
        <f>+ยุทธ2!H15</f>
        <v>26930</v>
      </c>
      <c r="C25" s="1819">
        <f t="shared" si="1"/>
        <v>6732.5</v>
      </c>
      <c r="D25" s="1799">
        <f>+ยุทธ2!J15</f>
        <v>0</v>
      </c>
      <c r="E25" s="73">
        <f>C25-D25</f>
        <v>6732.5</v>
      </c>
      <c r="F25" s="1815">
        <f>E25*100/C25</f>
        <v>100</v>
      </c>
    </row>
    <row r="26" spans="1:6" ht="39" x14ac:dyDescent="0.2">
      <c r="A26" s="2501" t="s">
        <v>1247</v>
      </c>
      <c r="B26" s="73">
        <f>+ยุทธ2!H16</f>
        <v>180150</v>
      </c>
      <c r="C26" s="1819">
        <f t="shared" si="1"/>
        <v>45037.5</v>
      </c>
      <c r="D26" s="1799">
        <f>+ยุทธ2!J16</f>
        <v>180150</v>
      </c>
      <c r="E26" s="73">
        <f>C26-D26</f>
        <v>-135112.5</v>
      </c>
      <c r="F26" s="1815">
        <f>E26*100/C26</f>
        <v>-300</v>
      </c>
    </row>
    <row r="27" spans="1:6" ht="136.5" x14ac:dyDescent="0.2">
      <c r="A27" s="2502" t="str">
        <f>+ยุทธ2!B17</f>
        <v xml:space="preserve">74.โครงการวางศิลาฤกษ์อาคารผู้ป่วยนอกและอุบัติเหตุเป็นอาคาร ศสล 9 ชั้น พื้นที่ใช้สอประมาณ 21,652 ตารางเมตร(โครงการต้านแผ่นดินไหว)รพ.สงขลา ต. พะวง อ.เมือง จ.สงขลา ปีงบฯ2565 ค่าพิธีการทางศาสนา ค่ารับรองผู้ร่วมงาน ค่าเครื่องบิน ค่าของที่ระลึก 200เซ็ทละ200บค่าที่พัก ค่าวัสดุ ค่าจ้างออแกนไนท์ตกแต่งสถานที่ </v>
      </c>
      <c r="B27" s="73">
        <f>+ยุทธ2!H17</f>
        <v>900000</v>
      </c>
      <c r="C27" s="1819">
        <f t="shared" si="1"/>
        <v>225000</v>
      </c>
      <c r="D27" s="1799">
        <f>+ยุทธ2!J17</f>
        <v>0</v>
      </c>
      <c r="E27" s="73">
        <f>C27-D27</f>
        <v>225000</v>
      </c>
      <c r="F27" s="1815">
        <f>E27*100/C27</f>
        <v>100</v>
      </c>
    </row>
    <row r="28" spans="1:6" ht="87" x14ac:dyDescent="0.2">
      <c r="A28" s="1818" t="s">
        <v>1030</v>
      </c>
      <c r="B28" s="73">
        <v>58740</v>
      </c>
      <c r="C28" s="1819">
        <f t="shared" si="1"/>
        <v>14685</v>
      </c>
      <c r="D28" s="73">
        <f>+'ปฐมภูมิ 2'!J6</f>
        <v>0</v>
      </c>
      <c r="E28" s="73">
        <f t="shared" si="2"/>
        <v>14685</v>
      </c>
      <c r="F28" s="1815">
        <f t="shared" si="0"/>
        <v>100</v>
      </c>
    </row>
    <row r="29" spans="1:6" ht="43.5" x14ac:dyDescent="0.2">
      <c r="A29" s="1818" t="s">
        <v>990</v>
      </c>
      <c r="B29" s="73">
        <v>12000</v>
      </c>
      <c r="C29" s="1813">
        <f t="shared" si="1"/>
        <v>3000</v>
      </c>
      <c r="D29" s="73">
        <f>+'ปฐมภูมิ 2'!J7</f>
        <v>0</v>
      </c>
      <c r="E29" s="1800">
        <f t="shared" si="2"/>
        <v>3000</v>
      </c>
      <c r="F29" s="1815">
        <f t="shared" si="0"/>
        <v>100</v>
      </c>
    </row>
    <row r="30" spans="1:6" ht="87" x14ac:dyDescent="0.2">
      <c r="A30" s="2122" t="s">
        <v>1068</v>
      </c>
      <c r="B30" s="73">
        <v>19800</v>
      </c>
      <c r="C30" s="1813">
        <f t="shared" ref="C30:C41" si="3">B30/12*3</f>
        <v>4950</v>
      </c>
      <c r="D30" s="73"/>
      <c r="E30" s="1800">
        <f t="shared" ref="E30:E41" si="4">C30-D30</f>
        <v>4950</v>
      </c>
      <c r="F30" s="1815">
        <f t="shared" ref="F30:F41" si="5">E30*100/C30</f>
        <v>100</v>
      </c>
    </row>
    <row r="31" spans="1:6" ht="43.5" x14ac:dyDescent="0.2">
      <c r="A31" s="2131" t="s">
        <v>1003</v>
      </c>
      <c r="B31" s="73">
        <v>0</v>
      </c>
      <c r="C31" s="1813">
        <f t="shared" si="3"/>
        <v>0</v>
      </c>
      <c r="D31" s="73">
        <f>+ยุทธ3!J5</f>
        <v>0</v>
      </c>
      <c r="E31" s="1800">
        <f t="shared" si="4"/>
        <v>0</v>
      </c>
      <c r="F31" s="1815" t="e">
        <f t="shared" si="5"/>
        <v>#DIV/0!</v>
      </c>
    </row>
    <row r="32" spans="1:6" ht="43.5" x14ac:dyDescent="0.2">
      <c r="A32" s="2131" t="s">
        <v>1004</v>
      </c>
      <c r="B32" s="73">
        <v>0</v>
      </c>
      <c r="C32" s="1813">
        <f t="shared" si="3"/>
        <v>0</v>
      </c>
      <c r="D32" s="73">
        <f>+ยุทธ3!J6</f>
        <v>0</v>
      </c>
      <c r="E32" s="1800">
        <f t="shared" si="4"/>
        <v>0</v>
      </c>
      <c r="F32" s="1815" t="e">
        <f t="shared" si="5"/>
        <v>#DIV/0!</v>
      </c>
    </row>
    <row r="33" spans="1:6" ht="43.5" x14ac:dyDescent="0.2">
      <c r="A33" s="2131" t="s">
        <v>1005</v>
      </c>
      <c r="B33" s="73">
        <v>0</v>
      </c>
      <c r="C33" s="1813">
        <f t="shared" si="3"/>
        <v>0</v>
      </c>
      <c r="D33" s="73">
        <f>+ยุทธ3!J7</f>
        <v>0</v>
      </c>
      <c r="E33" s="1800">
        <f t="shared" si="4"/>
        <v>0</v>
      </c>
      <c r="F33" s="1815" t="e">
        <f t="shared" si="5"/>
        <v>#DIV/0!</v>
      </c>
    </row>
    <row r="34" spans="1:6" x14ac:dyDescent="0.2">
      <c r="A34" s="2131" t="s">
        <v>1006</v>
      </c>
      <c r="B34" s="73">
        <v>0</v>
      </c>
      <c r="C34" s="1813">
        <f t="shared" si="3"/>
        <v>0</v>
      </c>
      <c r="D34" s="73">
        <f>+ยุทธ3!J8</f>
        <v>0</v>
      </c>
      <c r="E34" s="1800">
        <f t="shared" si="4"/>
        <v>0</v>
      </c>
      <c r="F34" s="1815" t="e">
        <f t="shared" si="5"/>
        <v>#DIV/0!</v>
      </c>
    </row>
    <row r="35" spans="1:6" x14ac:dyDescent="0.2">
      <c r="A35" s="2131" t="s">
        <v>1007</v>
      </c>
      <c r="B35" s="73">
        <v>0</v>
      </c>
      <c r="C35" s="1813">
        <f t="shared" si="3"/>
        <v>0</v>
      </c>
      <c r="D35" s="73">
        <f>+ยุทธ3!J9</f>
        <v>0</v>
      </c>
      <c r="E35" s="1800">
        <f t="shared" si="4"/>
        <v>0</v>
      </c>
      <c r="F35" s="1815" t="e">
        <f t="shared" si="5"/>
        <v>#DIV/0!</v>
      </c>
    </row>
    <row r="36" spans="1:6" ht="43.5" x14ac:dyDescent="0.2">
      <c r="A36" s="2131" t="s">
        <v>1009</v>
      </c>
      <c r="B36" s="73">
        <v>0</v>
      </c>
      <c r="C36" s="1813">
        <f t="shared" si="3"/>
        <v>0</v>
      </c>
      <c r="D36" s="73">
        <f>+ยุทธ3!J10</f>
        <v>0</v>
      </c>
      <c r="E36" s="1800">
        <f t="shared" si="4"/>
        <v>0</v>
      </c>
      <c r="F36" s="1815" t="e">
        <f t="shared" si="5"/>
        <v>#DIV/0!</v>
      </c>
    </row>
    <row r="37" spans="1:6" x14ac:dyDescent="0.2">
      <c r="A37" s="2131" t="s">
        <v>1008</v>
      </c>
      <c r="B37" s="73">
        <v>0</v>
      </c>
      <c r="C37" s="1813">
        <f t="shared" si="3"/>
        <v>0</v>
      </c>
      <c r="D37" s="73">
        <f>+ยุทธ3!J11</f>
        <v>0</v>
      </c>
      <c r="E37" s="1800">
        <f t="shared" si="4"/>
        <v>0</v>
      </c>
      <c r="F37" s="1815" t="e">
        <f t="shared" si="5"/>
        <v>#DIV/0!</v>
      </c>
    </row>
    <row r="38" spans="1:6" x14ac:dyDescent="0.2">
      <c r="A38" s="2131" t="s">
        <v>1010</v>
      </c>
      <c r="B38" s="73">
        <v>0</v>
      </c>
      <c r="C38" s="1813">
        <f t="shared" si="3"/>
        <v>0</v>
      </c>
      <c r="D38" s="73">
        <f>+ยุทธ3!J12</f>
        <v>0</v>
      </c>
      <c r="E38" s="1800">
        <f t="shared" si="4"/>
        <v>0</v>
      </c>
      <c r="F38" s="1815" t="e">
        <f t="shared" si="5"/>
        <v>#DIV/0!</v>
      </c>
    </row>
    <row r="39" spans="1:6" x14ac:dyDescent="0.2">
      <c r="A39" s="2131" t="s">
        <v>1011</v>
      </c>
      <c r="B39" s="73">
        <v>0</v>
      </c>
      <c r="C39" s="1813">
        <f t="shared" si="3"/>
        <v>0</v>
      </c>
      <c r="D39" s="73">
        <f>+ยุทธ3!J13</f>
        <v>0</v>
      </c>
      <c r="E39" s="1800">
        <f t="shared" si="4"/>
        <v>0</v>
      </c>
      <c r="F39" s="1815" t="e">
        <f t="shared" si="5"/>
        <v>#DIV/0!</v>
      </c>
    </row>
    <row r="40" spans="1:6" x14ac:dyDescent="0.2">
      <c r="A40" s="2129" t="s">
        <v>1012</v>
      </c>
      <c r="B40" s="73">
        <v>0</v>
      </c>
      <c r="C40" s="1813">
        <f t="shared" si="3"/>
        <v>0</v>
      </c>
      <c r="D40" s="73">
        <f>+ยุทธ3!J14</f>
        <v>0</v>
      </c>
      <c r="E40" s="1800">
        <f t="shared" si="4"/>
        <v>0</v>
      </c>
      <c r="F40" s="1815" t="e">
        <f t="shared" si="5"/>
        <v>#DIV/0!</v>
      </c>
    </row>
    <row r="41" spans="1:6" ht="65.25" x14ac:dyDescent="0.2">
      <c r="A41" s="1227" t="s">
        <v>1013</v>
      </c>
      <c r="B41" s="73">
        <v>0</v>
      </c>
      <c r="C41" s="1813">
        <f t="shared" si="3"/>
        <v>0</v>
      </c>
      <c r="D41" s="73">
        <f>+'ปฐมภูมิ 3'!J5</f>
        <v>0</v>
      </c>
      <c r="E41" s="1800">
        <f t="shared" si="4"/>
        <v>0</v>
      </c>
      <c r="F41" s="1815" t="e">
        <f t="shared" si="5"/>
        <v>#DIV/0!</v>
      </c>
    </row>
    <row r="42" spans="1:6" ht="58.5" x14ac:dyDescent="0.2">
      <c r="A42" s="2501" t="s">
        <v>1327</v>
      </c>
      <c r="B42" s="1799">
        <v>150000</v>
      </c>
      <c r="C42" s="1813">
        <f>B42/12*3</f>
        <v>37500</v>
      </c>
      <c r="D42" s="1799">
        <f>+ยุทธ3!J15</f>
        <v>0</v>
      </c>
      <c r="E42" s="1800">
        <f>C42-D42</f>
        <v>37500</v>
      </c>
      <c r="F42" s="1813">
        <f>E42*100/C42</f>
        <v>100</v>
      </c>
    </row>
    <row r="43" spans="1:6" ht="65.25" x14ac:dyDescent="0.2">
      <c r="A43" s="2122" t="s">
        <v>1026</v>
      </c>
      <c r="B43" s="73">
        <v>37400</v>
      </c>
      <c r="C43" s="1813">
        <f t="shared" ref="C43:C68" si="6">B43/12*3</f>
        <v>9350</v>
      </c>
      <c r="D43" s="73">
        <f>+'ปฐมภูมิ 3'!J6</f>
        <v>0</v>
      </c>
      <c r="E43" s="1800">
        <f t="shared" ref="E43:E68" si="7">C43-D43</f>
        <v>9350</v>
      </c>
      <c r="F43" s="1815">
        <f t="shared" ref="F43:F68" si="8">E43*100/C43</f>
        <v>100</v>
      </c>
    </row>
    <row r="44" spans="1:6" ht="65.25" x14ac:dyDescent="0.2">
      <c r="A44" s="2132" t="s">
        <v>1040</v>
      </c>
      <c r="B44" s="73">
        <v>3600</v>
      </c>
      <c r="C44" s="1813">
        <f t="shared" si="6"/>
        <v>900</v>
      </c>
      <c r="D44" s="73">
        <f>+'ปฐมภูมิ 3'!J7</f>
        <v>0</v>
      </c>
      <c r="E44" s="1800">
        <f t="shared" si="7"/>
        <v>900</v>
      </c>
      <c r="F44" s="1815">
        <f t="shared" si="8"/>
        <v>100</v>
      </c>
    </row>
    <row r="45" spans="1:6" ht="43.5" x14ac:dyDescent="0.2">
      <c r="A45" s="2122" t="s">
        <v>1014</v>
      </c>
      <c r="B45" s="73">
        <v>58250</v>
      </c>
      <c r="C45" s="1813">
        <f t="shared" si="6"/>
        <v>14562.5</v>
      </c>
      <c r="D45" s="73">
        <f>+'ปฐมภูมิ 3'!J8</f>
        <v>3600</v>
      </c>
      <c r="E45" s="1800">
        <f t="shared" si="7"/>
        <v>10962.5</v>
      </c>
      <c r="F45" s="1815">
        <f t="shared" si="8"/>
        <v>75.278969957081543</v>
      </c>
    </row>
    <row r="46" spans="1:6" ht="65.25" x14ac:dyDescent="0.2">
      <c r="A46" s="2122" t="s">
        <v>991</v>
      </c>
      <c r="B46" s="73">
        <v>17600</v>
      </c>
      <c r="C46" s="1813">
        <f t="shared" si="6"/>
        <v>4400</v>
      </c>
      <c r="D46" s="73">
        <f>+'ปฐมภูมิ 3'!J9</f>
        <v>0</v>
      </c>
      <c r="E46" s="1800">
        <f t="shared" si="7"/>
        <v>4400</v>
      </c>
      <c r="F46" s="1815">
        <f t="shared" si="8"/>
        <v>100</v>
      </c>
    </row>
    <row r="47" spans="1:6" ht="43.5" x14ac:dyDescent="0.2">
      <c r="A47" s="2122" t="s">
        <v>992</v>
      </c>
      <c r="B47" s="73">
        <v>25600</v>
      </c>
      <c r="C47" s="1813">
        <f t="shared" si="6"/>
        <v>6400</v>
      </c>
      <c r="D47" s="73">
        <f>+'ปฐมภูมิ 3'!J10</f>
        <v>0</v>
      </c>
      <c r="E47" s="1800">
        <f t="shared" si="7"/>
        <v>6400</v>
      </c>
      <c r="F47" s="1815">
        <f t="shared" si="8"/>
        <v>100</v>
      </c>
    </row>
    <row r="48" spans="1:6" ht="43.5" x14ac:dyDescent="0.2">
      <c r="A48" s="2122" t="s">
        <v>993</v>
      </c>
      <c r="B48" s="73">
        <v>13800</v>
      </c>
      <c r="C48" s="1813">
        <f t="shared" si="6"/>
        <v>3450</v>
      </c>
      <c r="D48" s="73">
        <f>+'ปฐมภูมิ 3'!J11</f>
        <v>0</v>
      </c>
      <c r="E48" s="1800">
        <f t="shared" si="7"/>
        <v>3450</v>
      </c>
      <c r="F48" s="1815">
        <f t="shared" si="8"/>
        <v>100</v>
      </c>
    </row>
    <row r="49" spans="1:6" ht="65.25" x14ac:dyDescent="0.2">
      <c r="A49" s="2133" t="s">
        <v>1167</v>
      </c>
      <c r="B49" s="73">
        <v>22000</v>
      </c>
      <c r="C49" s="1813">
        <f t="shared" si="6"/>
        <v>5500</v>
      </c>
      <c r="D49" s="73">
        <f>+'ปฐมภูมิ 3'!J12</f>
        <v>0</v>
      </c>
      <c r="E49" s="1800">
        <f t="shared" si="7"/>
        <v>5500</v>
      </c>
      <c r="F49" s="1815">
        <f t="shared" si="8"/>
        <v>100</v>
      </c>
    </row>
    <row r="50" spans="1:6" ht="65.25" x14ac:dyDescent="0.2">
      <c r="A50" s="2130" t="s">
        <v>1015</v>
      </c>
      <c r="B50" s="73">
        <v>140360</v>
      </c>
      <c r="C50" s="1813">
        <f t="shared" si="6"/>
        <v>35090</v>
      </c>
      <c r="D50" s="73">
        <f>+ยุทธ4!J5</f>
        <v>0</v>
      </c>
      <c r="E50" s="1800">
        <f t="shared" si="7"/>
        <v>35090</v>
      </c>
      <c r="F50" s="1815">
        <f t="shared" si="8"/>
        <v>100</v>
      </c>
    </row>
    <row r="51" spans="1:6" ht="43.5" x14ac:dyDescent="0.2">
      <c r="A51" s="2131" t="s">
        <v>1016</v>
      </c>
      <c r="B51" s="73">
        <v>45600</v>
      </c>
      <c r="C51" s="1813">
        <f t="shared" si="6"/>
        <v>11400</v>
      </c>
      <c r="D51" s="73">
        <f>+ยุทธ4!J6</f>
        <v>0</v>
      </c>
      <c r="E51" s="1800">
        <f t="shared" si="7"/>
        <v>11400</v>
      </c>
      <c r="F51" s="1815">
        <f t="shared" si="8"/>
        <v>100</v>
      </c>
    </row>
    <row r="52" spans="1:6" ht="65.25" x14ac:dyDescent="0.2">
      <c r="A52" s="2129" t="s">
        <v>1017</v>
      </c>
      <c r="B52" s="73">
        <v>27000</v>
      </c>
      <c r="C52" s="1813">
        <f t="shared" si="6"/>
        <v>6750</v>
      </c>
      <c r="D52" s="73">
        <f>+ยุทธ4!J7</f>
        <v>12650</v>
      </c>
      <c r="E52" s="1800">
        <f t="shared" si="7"/>
        <v>-5900</v>
      </c>
      <c r="F52" s="1815">
        <f t="shared" si="8"/>
        <v>-87.407407407407405</v>
      </c>
    </row>
    <row r="53" spans="1:6" ht="43.5" x14ac:dyDescent="0.2">
      <c r="A53" s="2129" t="s">
        <v>1018</v>
      </c>
      <c r="B53" s="73">
        <v>22000</v>
      </c>
      <c r="C53" s="1813">
        <f t="shared" si="6"/>
        <v>5500</v>
      </c>
      <c r="D53" s="73">
        <f>+ยุทธ4!J8</f>
        <v>27000</v>
      </c>
      <c r="E53" s="1800">
        <f t="shared" si="7"/>
        <v>-21500</v>
      </c>
      <c r="F53" s="1815">
        <f t="shared" si="8"/>
        <v>-390.90909090909093</v>
      </c>
    </row>
    <row r="54" spans="1:6" ht="43.5" x14ac:dyDescent="0.2">
      <c r="A54" s="2129" t="s">
        <v>1019</v>
      </c>
      <c r="B54" s="73">
        <v>10000</v>
      </c>
      <c r="C54" s="1813">
        <f t="shared" si="6"/>
        <v>2500</v>
      </c>
      <c r="D54" s="73">
        <f>+ยุทธ4!J9</f>
        <v>22000</v>
      </c>
      <c r="E54" s="1800">
        <f t="shared" si="7"/>
        <v>-19500</v>
      </c>
      <c r="F54" s="1815">
        <f t="shared" si="8"/>
        <v>-780</v>
      </c>
    </row>
    <row r="55" spans="1:6" ht="87" x14ac:dyDescent="0.2">
      <c r="A55" s="2130" t="s">
        <v>1033</v>
      </c>
      <c r="B55" s="73">
        <v>18000</v>
      </c>
      <c r="C55" s="1813">
        <f t="shared" si="6"/>
        <v>4500</v>
      </c>
      <c r="D55" s="73">
        <f>+ยุทธ4!J11</f>
        <v>0</v>
      </c>
      <c r="E55" s="1800">
        <f t="shared" si="7"/>
        <v>4500</v>
      </c>
      <c r="F55" s="1815">
        <f t="shared" si="8"/>
        <v>100</v>
      </c>
    </row>
    <row r="56" spans="1:6" ht="65.25" x14ac:dyDescent="0.2">
      <c r="A56" s="2130" t="s">
        <v>1034</v>
      </c>
      <c r="B56" s="73">
        <v>18100</v>
      </c>
      <c r="C56" s="1813">
        <f t="shared" si="6"/>
        <v>4525</v>
      </c>
      <c r="D56" s="73">
        <f>+ยุทธ4!J12</f>
        <v>0</v>
      </c>
      <c r="E56" s="1800">
        <f t="shared" si="7"/>
        <v>4525</v>
      </c>
      <c r="F56" s="1815">
        <f t="shared" si="8"/>
        <v>100</v>
      </c>
    </row>
    <row r="57" spans="1:6" ht="43.5" x14ac:dyDescent="0.2">
      <c r="A57" s="2130" t="s">
        <v>1154</v>
      </c>
      <c r="B57" s="73">
        <v>18000</v>
      </c>
      <c r="C57" s="1813">
        <f t="shared" si="6"/>
        <v>4500</v>
      </c>
      <c r="D57" s="73">
        <f>+ยุทธ4!J13</f>
        <v>0</v>
      </c>
      <c r="E57" s="1800">
        <f t="shared" si="7"/>
        <v>4500</v>
      </c>
      <c r="F57" s="1815">
        <f t="shared" si="8"/>
        <v>100</v>
      </c>
    </row>
    <row r="58" spans="1:6" ht="65.25" x14ac:dyDescent="0.2">
      <c r="A58" s="2130" t="s">
        <v>1032</v>
      </c>
      <c r="B58" s="73">
        <v>23200</v>
      </c>
      <c r="C58" s="1813">
        <f t="shared" si="6"/>
        <v>5800</v>
      </c>
      <c r="D58" s="73">
        <f>+ยุทธ4!J14</f>
        <v>0</v>
      </c>
      <c r="E58" s="1800">
        <f t="shared" si="7"/>
        <v>5800</v>
      </c>
      <c r="F58" s="1815">
        <f t="shared" si="8"/>
        <v>100</v>
      </c>
    </row>
    <row r="59" spans="1:6" ht="43.5" x14ac:dyDescent="0.2">
      <c r="A59" s="2130" t="s">
        <v>1020</v>
      </c>
      <c r="B59" s="73">
        <v>14200</v>
      </c>
      <c r="C59" s="1813">
        <f t="shared" si="6"/>
        <v>3550</v>
      </c>
      <c r="D59" s="73">
        <f>+ยุทธ4!J15</f>
        <v>14200</v>
      </c>
      <c r="E59" s="1800">
        <f t="shared" si="7"/>
        <v>-10650</v>
      </c>
      <c r="F59" s="1815">
        <f t="shared" si="8"/>
        <v>-300</v>
      </c>
    </row>
    <row r="60" spans="1:6" ht="65.25" x14ac:dyDescent="0.2">
      <c r="A60" s="2130" t="s">
        <v>1021</v>
      </c>
      <c r="B60" s="73">
        <v>10000</v>
      </c>
      <c r="C60" s="1813">
        <f t="shared" si="6"/>
        <v>2500</v>
      </c>
      <c r="D60" s="73">
        <f>+ยุทธ4!J16</f>
        <v>0</v>
      </c>
      <c r="E60" s="1800">
        <f t="shared" si="7"/>
        <v>2500</v>
      </c>
      <c r="F60" s="1815">
        <f t="shared" si="8"/>
        <v>100</v>
      </c>
    </row>
    <row r="61" spans="1:6" ht="43.5" x14ac:dyDescent="0.2">
      <c r="A61" s="2130" t="s">
        <v>1041</v>
      </c>
      <c r="B61" s="73">
        <v>100000</v>
      </c>
      <c r="C61" s="1813">
        <f t="shared" si="6"/>
        <v>25000</v>
      </c>
      <c r="D61" s="73">
        <f>+ยุทธ4!J17</f>
        <v>0</v>
      </c>
      <c r="E61" s="1800">
        <f t="shared" si="7"/>
        <v>25000</v>
      </c>
      <c r="F61" s="1815">
        <f t="shared" si="8"/>
        <v>100</v>
      </c>
    </row>
    <row r="62" spans="1:6" ht="43.5" x14ac:dyDescent="0.2">
      <c r="A62" s="1227" t="s">
        <v>994</v>
      </c>
      <c r="B62" s="73">
        <v>30000</v>
      </c>
      <c r="C62" s="1813">
        <f t="shared" si="6"/>
        <v>7500</v>
      </c>
      <c r="D62" s="73">
        <v>0</v>
      </c>
      <c r="E62" s="1800">
        <f t="shared" si="7"/>
        <v>7500</v>
      </c>
      <c r="F62" s="1815">
        <f t="shared" si="8"/>
        <v>100</v>
      </c>
    </row>
    <row r="63" spans="1:6" ht="43.5" x14ac:dyDescent="0.2">
      <c r="A63" s="2134" t="s">
        <v>1035</v>
      </c>
      <c r="B63" s="73">
        <v>38000</v>
      </c>
      <c r="C63" s="1813">
        <f t="shared" si="6"/>
        <v>9500</v>
      </c>
      <c r="D63" s="73">
        <f>+ยุทธ4!J19</f>
        <v>33125</v>
      </c>
      <c r="E63" s="1800">
        <f t="shared" si="7"/>
        <v>-23625</v>
      </c>
      <c r="F63" s="1815">
        <f t="shared" si="8"/>
        <v>-248.68421052631578</v>
      </c>
    </row>
    <row r="64" spans="1:6" x14ac:dyDescent="0.2">
      <c r="A64" s="1817" t="s">
        <v>995</v>
      </c>
      <c r="B64" s="73">
        <v>545000</v>
      </c>
      <c r="C64" s="1813">
        <f t="shared" si="6"/>
        <v>136250</v>
      </c>
      <c r="D64" s="73"/>
      <c r="E64" s="1800">
        <f t="shared" si="7"/>
        <v>136250</v>
      </c>
      <c r="F64" s="1815">
        <f t="shared" si="8"/>
        <v>100</v>
      </c>
    </row>
    <row r="65" spans="1:6" ht="87" x14ac:dyDescent="0.2">
      <c r="A65" s="1817" t="s">
        <v>1036</v>
      </c>
      <c r="B65" s="73">
        <v>200000</v>
      </c>
      <c r="C65" s="1813">
        <f t="shared" si="6"/>
        <v>50000</v>
      </c>
      <c r="D65" s="73">
        <f>+ยุทธ4!J21</f>
        <v>1500</v>
      </c>
      <c r="E65" s="1800">
        <f t="shared" si="7"/>
        <v>48500</v>
      </c>
      <c r="F65" s="1815">
        <f t="shared" si="8"/>
        <v>97</v>
      </c>
    </row>
    <row r="66" spans="1:6" ht="43.5" x14ac:dyDescent="0.2">
      <c r="A66" s="2134" t="s">
        <v>1037</v>
      </c>
      <c r="B66" s="73">
        <v>130000</v>
      </c>
      <c r="C66" s="1813">
        <f t="shared" si="6"/>
        <v>32500</v>
      </c>
      <c r="D66" s="73">
        <f>+ยุทธ4!J21</f>
        <v>1500</v>
      </c>
      <c r="E66" s="1800">
        <f t="shared" si="7"/>
        <v>31000</v>
      </c>
      <c r="F66" s="1815">
        <f t="shared" si="8"/>
        <v>95.384615384615387</v>
      </c>
    </row>
    <row r="67" spans="1:6" ht="43.5" x14ac:dyDescent="0.2">
      <c r="A67" s="2135" t="s">
        <v>996</v>
      </c>
      <c r="B67" s="73">
        <v>35410</v>
      </c>
      <c r="C67" s="1813">
        <f t="shared" si="6"/>
        <v>8852.5</v>
      </c>
      <c r="D67" s="73">
        <f>+ยุทธ4!J23</f>
        <v>32294</v>
      </c>
      <c r="E67" s="1800">
        <f t="shared" si="7"/>
        <v>-23441.5</v>
      </c>
      <c r="F67" s="1815">
        <f t="shared" si="8"/>
        <v>-264.80090369951989</v>
      </c>
    </row>
    <row r="68" spans="1:6" x14ac:dyDescent="0.2">
      <c r="A68" s="2136" t="s">
        <v>1022</v>
      </c>
      <c r="B68" s="73">
        <v>115000</v>
      </c>
      <c r="C68" s="1813">
        <f t="shared" si="6"/>
        <v>28750</v>
      </c>
      <c r="D68" s="73">
        <f>+ยุทธ4!J24</f>
        <v>0</v>
      </c>
      <c r="E68" s="1800">
        <f t="shared" si="7"/>
        <v>28750</v>
      </c>
      <c r="F68" s="1815">
        <f t="shared" si="8"/>
        <v>100</v>
      </c>
    </row>
    <row r="69" spans="1:6" ht="43.5" x14ac:dyDescent="0.2">
      <c r="A69" s="2131" t="s">
        <v>1345</v>
      </c>
      <c r="B69" s="73">
        <v>85660</v>
      </c>
      <c r="C69" s="1813">
        <f t="shared" ref="C69:C72" si="9">B69/12*3</f>
        <v>21415</v>
      </c>
      <c r="D69" s="73">
        <f>+ยุทธ4!J26</f>
        <v>0</v>
      </c>
      <c r="E69" s="1800">
        <f>C69-D69</f>
        <v>21415</v>
      </c>
      <c r="F69" s="1825">
        <f>+D69*100/B69</f>
        <v>0</v>
      </c>
    </row>
    <row r="70" spans="1:6" ht="43.5" x14ac:dyDescent="0.2">
      <c r="A70" s="2131" t="s">
        <v>1106</v>
      </c>
      <c r="B70" s="73">
        <f>+ยุทธ4!I26</f>
        <v>85660</v>
      </c>
      <c r="C70" s="1813">
        <f t="shared" si="9"/>
        <v>21415</v>
      </c>
      <c r="D70" s="73">
        <f>+ยุทธ4!J27</f>
        <v>28400</v>
      </c>
      <c r="E70" s="1800">
        <f>C70-D70</f>
        <v>-6985</v>
      </c>
      <c r="F70" s="1825">
        <f>+D70*100/B70</f>
        <v>33.154331076348356</v>
      </c>
    </row>
    <row r="71" spans="1:6" ht="42" x14ac:dyDescent="0.2">
      <c r="A71" s="2137" t="s">
        <v>1111</v>
      </c>
      <c r="B71" s="73">
        <f>+ยุทธ4!I27</f>
        <v>30800</v>
      </c>
      <c r="C71" s="1813">
        <f t="shared" si="9"/>
        <v>7700</v>
      </c>
      <c r="D71" s="73">
        <f>+ยุทธ4!J28</f>
        <v>0</v>
      </c>
      <c r="E71" s="1800">
        <f>C71-D71</f>
        <v>7700</v>
      </c>
      <c r="F71" s="1825">
        <f>+D71*100/B71</f>
        <v>0</v>
      </c>
    </row>
    <row r="72" spans="1:6" ht="39" x14ac:dyDescent="0.2">
      <c r="A72" s="2501" t="s">
        <v>1343</v>
      </c>
      <c r="B72" s="1816">
        <v>20000</v>
      </c>
      <c r="C72" s="2497">
        <f t="shared" si="9"/>
        <v>5000</v>
      </c>
      <c r="D72" s="2498">
        <v>0</v>
      </c>
      <c r="E72" s="2499">
        <f t="shared" ref="E72" si="10">C72-D72</f>
        <v>5000</v>
      </c>
      <c r="F72" s="2500">
        <f t="shared" ref="F72" si="11">E72*100/C72</f>
        <v>100</v>
      </c>
    </row>
    <row r="73" spans="1:6" ht="65.25" x14ac:dyDescent="0.2">
      <c r="A73" s="1227" t="s">
        <v>997</v>
      </c>
      <c r="B73" s="73">
        <v>23400</v>
      </c>
      <c r="C73" s="1813">
        <f>B73/12*3</f>
        <v>5850</v>
      </c>
      <c r="D73" s="73">
        <v>0</v>
      </c>
      <c r="E73" s="1800">
        <f>C73-D73</f>
        <v>5850</v>
      </c>
      <c r="F73" s="2147">
        <f>E73*100/C73</f>
        <v>100</v>
      </c>
    </row>
    <row r="74" spans="1:6" ht="43.5" x14ac:dyDescent="0.2">
      <c r="A74" s="2140" t="s">
        <v>998</v>
      </c>
      <c r="B74" s="73">
        <v>2400</v>
      </c>
      <c r="C74" s="1813">
        <f>B74/12*3</f>
        <v>600</v>
      </c>
      <c r="D74" s="73">
        <v>0</v>
      </c>
      <c r="E74" s="1800">
        <f>C74-D74</f>
        <v>600</v>
      </c>
      <c r="F74" s="2147">
        <f>E74*100/C74</f>
        <v>100</v>
      </c>
    </row>
    <row r="75" spans="1:6" x14ac:dyDescent="0.2">
      <c r="A75" s="95" t="s">
        <v>35</v>
      </c>
      <c r="B75" s="2138">
        <f ca="1">SUM(B7:B75)</f>
        <v>4857390</v>
      </c>
      <c r="C75" s="1899">
        <f ca="1">B75/12*3</f>
        <v>1214347.5</v>
      </c>
      <c r="D75" s="2139">
        <f ca="1">C75/12*3</f>
        <v>303586.875</v>
      </c>
      <c r="E75" s="2139">
        <f ca="1">D75/12*3</f>
        <v>75896.71875</v>
      </c>
      <c r="F75" s="2310">
        <f ca="1">+D75*100/B75</f>
        <v>6.25</v>
      </c>
    </row>
  </sheetData>
  <mergeCells count="8">
    <mergeCell ref="A1:F1"/>
    <mergeCell ref="A2:F2"/>
    <mergeCell ref="A3:F3"/>
    <mergeCell ref="A5:A6"/>
    <mergeCell ref="B5:B6"/>
    <mergeCell ref="C5:C6"/>
    <mergeCell ref="E5:E6"/>
    <mergeCell ref="D5:D6"/>
  </mergeCells>
  <phoneticPr fontId="189" type="noConversion"/>
  <pageMargins left="0.7" right="0.7" top="0.75" bottom="0.75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6FB28-FCDE-44FA-9800-41C0E242313C}">
  <dimension ref="A1:AH7"/>
  <sheetViews>
    <sheetView topLeftCell="A4" workbookViewId="0">
      <selection activeCell="D4" sqref="D4"/>
    </sheetView>
  </sheetViews>
  <sheetFormatPr defaultColWidth="4.28515625" defaultRowHeight="12.75" x14ac:dyDescent="0.2"/>
  <cols>
    <col min="3" max="3" width="26.7109375" customWidth="1"/>
    <col min="4" max="6" width="19.7109375" customWidth="1"/>
    <col min="7" max="7" width="8.85546875" customWidth="1"/>
    <col min="8" max="8" width="8" customWidth="1"/>
    <col min="9" max="9" width="9.28515625" customWidth="1"/>
    <col min="10" max="10" width="10.140625" customWidth="1"/>
    <col min="11" max="11" width="19.7109375" customWidth="1"/>
    <col min="12" max="14" width="19.7109375" hidden="1" customWidth="1"/>
    <col min="15" max="15" width="5.28515625" customWidth="1"/>
    <col min="16" max="16" width="5.42578125" customWidth="1"/>
    <col min="17" max="19" width="19.7109375" hidden="1" customWidth="1"/>
    <col min="20" max="20" width="9.5703125" style="945" customWidth="1"/>
  </cols>
  <sheetData>
    <row r="1" spans="1:34" s="250" customFormat="1" ht="18" customHeight="1" x14ac:dyDescent="0.2">
      <c r="A1" s="242"/>
      <c r="B1" s="237"/>
      <c r="C1" s="2672" t="s">
        <v>174</v>
      </c>
      <c r="D1" s="2672"/>
      <c r="E1" s="2672"/>
      <c r="F1" s="2672"/>
      <c r="G1" s="2672"/>
      <c r="H1" s="2672"/>
      <c r="I1" s="2672"/>
      <c r="J1" s="873"/>
      <c r="K1" s="873"/>
      <c r="L1" s="873"/>
      <c r="M1" s="873"/>
      <c r="N1" s="873"/>
      <c r="O1" s="873"/>
      <c r="P1" s="237"/>
      <c r="T1" s="648"/>
      <c r="AA1" s="243"/>
    </row>
    <row r="2" spans="1:34" s="400" customFormat="1" ht="18.75" customHeight="1" x14ac:dyDescent="0.2">
      <c r="A2" s="399"/>
      <c r="B2" s="645"/>
      <c r="C2" s="852"/>
      <c r="D2" s="853" t="s">
        <v>154</v>
      </c>
      <c r="E2" s="852"/>
      <c r="F2" s="284"/>
      <c r="G2" s="674"/>
      <c r="H2" s="649"/>
      <c r="I2" s="875">
        <f>SUM(I6:I16)</f>
        <v>40000</v>
      </c>
      <c r="K2" s="650">
        <f>SUM(K6:K6)</f>
        <v>0</v>
      </c>
      <c r="L2" s="237">
        <f t="shared" ref="L2:S2" si="0">COUNTIF(L6:L78,"/")</f>
        <v>0</v>
      </c>
      <c r="M2" s="237">
        <f t="shared" si="0"/>
        <v>0</v>
      </c>
      <c r="N2" s="237">
        <f t="shared" si="0"/>
        <v>0</v>
      </c>
      <c r="O2" s="237">
        <f t="shared" si="0"/>
        <v>1</v>
      </c>
      <c r="P2" s="237">
        <f t="shared" si="0"/>
        <v>1</v>
      </c>
      <c r="Q2" s="237">
        <f t="shared" si="0"/>
        <v>0</v>
      </c>
      <c r="R2" s="237">
        <f t="shared" si="0"/>
        <v>1</v>
      </c>
      <c r="S2" s="237">
        <f t="shared" si="0"/>
        <v>1</v>
      </c>
      <c r="T2" s="675"/>
      <c r="U2" s="651">
        <f t="shared" ref="U2:Z2" si="1">COUNTIF(U6:U6,"/")</f>
        <v>0</v>
      </c>
      <c r="V2" s="651">
        <f t="shared" si="1"/>
        <v>0</v>
      </c>
      <c r="W2" s="651">
        <f t="shared" si="1"/>
        <v>0</v>
      </c>
      <c r="X2" s="651">
        <f t="shared" si="1"/>
        <v>0</v>
      </c>
      <c r="Y2" s="651">
        <f t="shared" si="1"/>
        <v>0</v>
      </c>
      <c r="Z2" s="651">
        <f t="shared" si="1"/>
        <v>0</v>
      </c>
      <c r="AA2" s="401"/>
      <c r="AB2" s="652">
        <f>COUNTIF(AB6:AB82,"/")</f>
        <v>0</v>
      </c>
      <c r="AC2" s="652">
        <f>COUNTIF(AC6:AC82,"/")</f>
        <v>0</v>
      </c>
      <c r="AD2" s="652">
        <f>COUNTIF(AD6:AD82,"/")</f>
        <v>0</v>
      </c>
    </row>
    <row r="3" spans="1:34" s="243" customFormat="1" ht="16.5" customHeight="1" x14ac:dyDescent="0.2">
      <c r="A3" s="2617" t="s">
        <v>19</v>
      </c>
      <c r="B3" s="223" t="s">
        <v>179</v>
      </c>
      <c r="C3" s="3042" t="s">
        <v>13</v>
      </c>
      <c r="D3" s="870" t="s">
        <v>0</v>
      </c>
      <c r="E3" s="870" t="s">
        <v>12</v>
      </c>
      <c r="F3" s="858" t="s">
        <v>48</v>
      </c>
      <c r="G3" s="3045" t="s">
        <v>21</v>
      </c>
      <c r="H3" s="3046"/>
      <c r="I3" s="849" t="s">
        <v>134</v>
      </c>
      <c r="J3" s="654" t="s">
        <v>15</v>
      </c>
      <c r="K3" s="655" t="s">
        <v>22</v>
      </c>
      <c r="L3" s="846" t="s">
        <v>23</v>
      </c>
      <c r="M3" s="847"/>
      <c r="N3" s="847"/>
      <c r="O3" s="848" t="s">
        <v>480</v>
      </c>
      <c r="P3" s="677" t="s">
        <v>160</v>
      </c>
      <c r="Q3" s="678"/>
      <c r="R3" s="678"/>
      <c r="S3" s="679"/>
      <c r="T3" s="2978" t="s">
        <v>128</v>
      </c>
      <c r="U3" s="2979" t="s">
        <v>119</v>
      </c>
      <c r="V3" s="2979" t="s">
        <v>120</v>
      </c>
      <c r="W3" s="2980" t="s">
        <v>125</v>
      </c>
      <c r="X3" s="2980" t="s">
        <v>129</v>
      </c>
      <c r="Y3" s="2972" t="s">
        <v>144</v>
      </c>
      <c r="Z3" s="2975" t="s">
        <v>145</v>
      </c>
      <c r="AA3" s="2975" t="s">
        <v>150</v>
      </c>
    </row>
    <row r="4" spans="1:34" s="243" customFormat="1" ht="24.75" customHeight="1" x14ac:dyDescent="0.2">
      <c r="A4" s="2617"/>
      <c r="B4" s="2703" t="s">
        <v>78</v>
      </c>
      <c r="C4" s="3043"/>
      <c r="D4" s="871"/>
      <c r="E4" s="871"/>
      <c r="F4" s="859"/>
      <c r="G4" s="493"/>
      <c r="H4" s="656"/>
      <c r="I4" s="850"/>
      <c r="J4" s="657"/>
      <c r="K4" s="657"/>
      <c r="L4" s="680" t="s">
        <v>116</v>
      </c>
      <c r="M4" s="680" t="s">
        <v>46</v>
      </c>
      <c r="N4" s="680" t="s">
        <v>77</v>
      </c>
      <c r="O4" s="681" t="s">
        <v>45</v>
      </c>
      <c r="P4" s="681" t="s">
        <v>24</v>
      </c>
      <c r="Q4" s="680" t="s">
        <v>25</v>
      </c>
      <c r="R4" s="680" t="s">
        <v>26</v>
      </c>
      <c r="S4" s="682" t="s">
        <v>27</v>
      </c>
      <c r="T4" s="2978"/>
      <c r="U4" s="2979"/>
      <c r="V4" s="2979"/>
      <c r="W4" s="2980"/>
      <c r="X4" s="2980"/>
      <c r="Y4" s="2973"/>
      <c r="Z4" s="2976"/>
      <c r="AA4" s="2976"/>
    </row>
    <row r="5" spans="1:34" s="243" customFormat="1" ht="34.5" customHeight="1" x14ac:dyDescent="0.2">
      <c r="A5" s="2617"/>
      <c r="B5" s="2704"/>
      <c r="C5" s="3044"/>
      <c r="D5" s="872"/>
      <c r="E5" s="872"/>
      <c r="F5" s="860"/>
      <c r="G5" s="494" t="s">
        <v>130</v>
      </c>
      <c r="H5" s="658" t="s">
        <v>131</v>
      </c>
      <c r="I5" s="851"/>
      <c r="J5" s="659"/>
      <c r="K5" s="659"/>
      <c r="L5" s="683" t="s">
        <v>182</v>
      </c>
      <c r="M5" s="683" t="s">
        <v>9</v>
      </c>
      <c r="N5" s="683"/>
      <c r="O5" s="684" t="s">
        <v>181</v>
      </c>
      <c r="P5" s="684" t="s">
        <v>8</v>
      </c>
      <c r="Q5" s="683" t="s">
        <v>9</v>
      </c>
      <c r="R5" s="683" t="s">
        <v>10</v>
      </c>
      <c r="S5" s="685" t="s">
        <v>11</v>
      </c>
      <c r="T5" s="2978"/>
      <c r="U5" s="2979"/>
      <c r="V5" s="2979"/>
      <c r="W5" s="2980"/>
      <c r="X5" s="2980"/>
      <c r="Y5" s="2974"/>
      <c r="Z5" s="2977"/>
      <c r="AA5" s="2977"/>
    </row>
    <row r="6" spans="1:34" s="222" customFormat="1" ht="153" customHeight="1" x14ac:dyDescent="0.2">
      <c r="A6" s="663">
        <v>10</v>
      </c>
      <c r="B6" s="663">
        <v>1</v>
      </c>
      <c r="C6" s="221" t="s">
        <v>806</v>
      </c>
      <c r="D6" s="817" t="s">
        <v>481</v>
      </c>
      <c r="E6" s="939" t="s">
        <v>482</v>
      </c>
      <c r="F6" s="519" t="s">
        <v>483</v>
      </c>
      <c r="G6" s="942">
        <v>44713</v>
      </c>
      <c r="H6" s="942">
        <v>44742</v>
      </c>
      <c r="I6" s="943">
        <v>20000</v>
      </c>
      <c r="J6" s="946" t="s">
        <v>17</v>
      </c>
      <c r="K6" s="662" t="s">
        <v>484</v>
      </c>
      <c r="L6" s="672"/>
      <c r="M6" s="940"/>
      <c r="N6" s="940"/>
      <c r="O6" s="941" t="s">
        <v>49</v>
      </c>
      <c r="P6" s="941" t="s">
        <v>49</v>
      </c>
      <c r="Q6" s="941"/>
      <c r="R6" s="941"/>
      <c r="S6" s="941"/>
      <c r="T6" s="944">
        <v>44377</v>
      </c>
      <c r="U6" s="940"/>
      <c r="V6" s="940"/>
      <c r="W6" s="940"/>
      <c r="X6" s="940"/>
      <c r="Y6" s="940"/>
      <c r="Z6" s="351" t="s">
        <v>485</v>
      </c>
      <c r="AA6" s="351" t="s">
        <v>439</v>
      </c>
      <c r="AB6" s="400"/>
      <c r="AC6" s="400"/>
      <c r="AD6" s="803"/>
      <c r="AE6" s="803"/>
      <c r="AF6" s="400"/>
      <c r="AG6" s="250"/>
      <c r="AH6" s="250"/>
    </row>
    <row r="7" spans="1:34" s="1446" customFormat="1" ht="300" x14ac:dyDescent="0.2">
      <c r="A7" s="1433">
        <v>10</v>
      </c>
      <c r="B7" s="1433"/>
      <c r="C7" s="1434" t="s">
        <v>805</v>
      </c>
      <c r="D7" s="1435" t="s">
        <v>481</v>
      </c>
      <c r="E7" s="1436" t="s">
        <v>482</v>
      </c>
      <c r="F7" s="1437" t="s">
        <v>483</v>
      </c>
      <c r="G7" s="1438">
        <v>44713</v>
      </c>
      <c r="H7" s="1438">
        <v>44742</v>
      </c>
      <c r="I7" s="1439">
        <v>20000</v>
      </c>
      <c r="J7" s="1439"/>
      <c r="K7" s="1439"/>
      <c r="L7" s="1439"/>
      <c r="M7" s="1440" t="s">
        <v>17</v>
      </c>
      <c r="N7" s="1437" t="s">
        <v>484</v>
      </c>
      <c r="O7" s="1441">
        <v>44377</v>
      </c>
      <c r="P7" s="1442"/>
      <c r="Q7" s="1442"/>
      <c r="R7" s="1442" t="s">
        <v>49</v>
      </c>
      <c r="S7" s="1442" t="s">
        <v>49</v>
      </c>
      <c r="T7" s="1442"/>
      <c r="U7" s="1442"/>
      <c r="V7" s="1442"/>
      <c r="W7" s="1442"/>
      <c r="X7" s="1442"/>
      <c r="Y7" s="1442"/>
      <c r="Z7" s="1442"/>
      <c r="AA7" s="1442"/>
      <c r="AB7" s="1442"/>
      <c r="AC7" s="1443"/>
      <c r="AD7" s="1443"/>
      <c r="AE7" s="1444" t="s">
        <v>485</v>
      </c>
      <c r="AF7" s="1444" t="s">
        <v>439</v>
      </c>
      <c r="AG7" s="1445"/>
      <c r="AH7" s="1445"/>
    </row>
  </sheetData>
  <mergeCells count="13">
    <mergeCell ref="Y3:Y5"/>
    <mergeCell ref="Z3:Z5"/>
    <mergeCell ref="AA3:AA5"/>
    <mergeCell ref="C1:I1"/>
    <mergeCell ref="A3:A5"/>
    <mergeCell ref="C3:C5"/>
    <mergeCell ref="W3:W5"/>
    <mergeCell ref="X3:X5"/>
    <mergeCell ref="T3:T5"/>
    <mergeCell ref="U3:U5"/>
    <mergeCell ref="V3:V5"/>
    <mergeCell ref="B4:B5"/>
    <mergeCell ref="G3:H3"/>
  </mergeCells>
  <printOptions horizontalCentered="1"/>
  <pageMargins left="0" right="0" top="0" bottom="0" header="0" footer="0"/>
  <pageSetup paperSize="9" scale="85" orientation="landscape" r:id="rId1"/>
  <headerFooter>
    <oddFooter>&amp;Rกลุ่มงานยุทธศาสตร์และแผนงานโครงการ2565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CC227-B443-4D3C-AE7E-438A8B2224CC}">
  <dimension ref="A1:AJ15"/>
  <sheetViews>
    <sheetView workbookViewId="0">
      <selection activeCell="D3" sqref="D3:D5"/>
    </sheetView>
  </sheetViews>
  <sheetFormatPr defaultRowHeight="18.75" x14ac:dyDescent="0.3"/>
  <cols>
    <col min="1" max="1" width="3.42578125" style="251" customWidth="1"/>
    <col min="2" max="2" width="6.7109375" style="972" customWidth="1"/>
    <col min="3" max="6" width="15.140625" style="251" customWidth="1"/>
    <col min="7" max="8" width="11.7109375" style="984" bestFit="1" customWidth="1"/>
    <col min="9" max="9" width="9.140625" style="251"/>
    <col min="10" max="10" width="9.140625" style="982"/>
    <col min="11" max="11" width="9.140625" style="251"/>
    <col min="12" max="12" width="9.140625" style="251" customWidth="1"/>
    <col min="13" max="13" width="9.140625" style="251" hidden="1" customWidth="1"/>
    <col min="14" max="17" width="0" style="251" hidden="1" customWidth="1"/>
    <col min="18" max="16384" width="9.140625" style="251"/>
  </cols>
  <sheetData>
    <row r="1" spans="1:36" s="256" customFormat="1" ht="18" customHeight="1" x14ac:dyDescent="0.25">
      <c r="A1" s="241"/>
      <c r="B1" s="262"/>
      <c r="C1" s="252"/>
      <c r="D1" s="2672" t="s">
        <v>174</v>
      </c>
      <c r="E1" s="2672"/>
      <c r="F1" s="2672"/>
      <c r="G1" s="2672"/>
      <c r="H1" s="2672"/>
      <c r="I1" s="2672"/>
      <c r="J1" s="2672"/>
      <c r="K1" s="2672"/>
      <c r="L1" s="2672"/>
      <c r="M1" s="2672"/>
      <c r="N1" s="2672"/>
      <c r="O1" s="2672"/>
      <c r="P1" s="252"/>
      <c r="Q1" s="252"/>
      <c r="T1" s="383"/>
      <c r="AF1" s="383"/>
      <c r="AI1" s="263"/>
      <c r="AJ1" s="263"/>
    </row>
    <row r="2" spans="1:36" s="387" customFormat="1" ht="15.75" customHeight="1" x14ac:dyDescent="0.25">
      <c r="A2" s="222"/>
      <c r="B2" s="262"/>
      <c r="C2" s="2681" t="s">
        <v>155</v>
      </c>
      <c r="D2" s="2681"/>
      <c r="E2" s="2681"/>
      <c r="F2" s="2681"/>
      <c r="G2" s="2681"/>
      <c r="H2" s="983"/>
      <c r="I2" s="953">
        <f>SUM(I6:I37)</f>
        <v>30000</v>
      </c>
      <c r="J2" s="977"/>
      <c r="K2" s="384"/>
      <c r="L2" s="487">
        <f t="shared" ref="L2:R2" si="0">COUNTIF(L6:L78,"/")</f>
        <v>10</v>
      </c>
      <c r="M2" s="487">
        <f t="shared" si="0"/>
        <v>0</v>
      </c>
      <c r="N2" s="487">
        <f t="shared" si="0"/>
        <v>0</v>
      </c>
      <c r="O2" s="487">
        <f t="shared" si="0"/>
        <v>0</v>
      </c>
      <c r="P2" s="487">
        <f t="shared" si="0"/>
        <v>0</v>
      </c>
      <c r="Q2" s="487">
        <f t="shared" si="0"/>
        <v>0</v>
      </c>
      <c r="R2" s="487">
        <f t="shared" si="0"/>
        <v>10</v>
      </c>
      <c r="S2" s="237">
        <f>COUNTIF(S6:S78,"/")</f>
        <v>0</v>
      </c>
      <c r="T2" s="385"/>
      <c r="U2" s="237">
        <f>COUNTIF(U6:U78,"/")</f>
        <v>7</v>
      </c>
      <c r="V2" s="237">
        <f>COUNTIF(V6:V78,"/")</f>
        <v>0</v>
      </c>
      <c r="W2" s="386">
        <f>COUNTIF(W9:W11,"/")</f>
        <v>0</v>
      </c>
      <c r="X2" s="386">
        <f>COUNTIF(X9:X11,"/")</f>
        <v>0</v>
      </c>
      <c r="Y2" s="386">
        <f>COUNTIF(Y9:Y11,"/")</f>
        <v>3</v>
      </c>
      <c r="Z2" s="256"/>
      <c r="AB2" s="388"/>
      <c r="AC2" s="388"/>
      <c r="AD2" s="388"/>
      <c r="AF2" s="389"/>
      <c r="AI2" s="284"/>
      <c r="AJ2" s="284"/>
    </row>
    <row r="3" spans="1:36" s="210" customFormat="1" ht="16.5" customHeight="1" x14ac:dyDescent="0.2">
      <c r="A3" s="3050" t="s">
        <v>19</v>
      </c>
      <c r="B3" s="954" t="s">
        <v>179</v>
      </c>
      <c r="C3" s="3051" t="s">
        <v>13</v>
      </c>
      <c r="D3" s="3051" t="s">
        <v>0</v>
      </c>
      <c r="E3" s="3051" t="s">
        <v>12</v>
      </c>
      <c r="F3" s="3051" t="s">
        <v>48</v>
      </c>
      <c r="G3" s="3045" t="s">
        <v>21</v>
      </c>
      <c r="H3" s="3046"/>
      <c r="I3" s="3035" t="s">
        <v>134</v>
      </c>
      <c r="J3" s="978" t="s">
        <v>15</v>
      </c>
      <c r="K3" s="371" t="s">
        <v>22</v>
      </c>
      <c r="L3" s="3038" t="s">
        <v>23</v>
      </c>
      <c r="M3" s="3039"/>
      <c r="N3" s="3039"/>
      <c r="O3" s="3040"/>
      <c r="P3" s="3047" t="s">
        <v>7</v>
      </c>
      <c r="Q3" s="3039"/>
      <c r="R3" s="3039"/>
      <c r="S3" s="3048"/>
      <c r="T3" s="3049" t="s">
        <v>128</v>
      </c>
      <c r="U3" s="3032" t="s">
        <v>119</v>
      </c>
      <c r="V3" s="3032" t="s">
        <v>120</v>
      </c>
      <c r="W3" s="3025" t="s">
        <v>125</v>
      </c>
      <c r="X3" s="3025" t="s">
        <v>129</v>
      </c>
      <c r="Y3" s="3026" t="s">
        <v>144</v>
      </c>
      <c r="Z3" s="3029" t="s">
        <v>145</v>
      </c>
      <c r="AA3" s="3029" t="s">
        <v>150</v>
      </c>
    </row>
    <row r="4" spans="1:36" s="210" customFormat="1" ht="24.75" customHeight="1" x14ac:dyDescent="0.2">
      <c r="A4" s="3050"/>
      <c r="B4" s="2703" t="s">
        <v>78</v>
      </c>
      <c r="C4" s="3052"/>
      <c r="D4" s="3052"/>
      <c r="E4" s="3052"/>
      <c r="F4" s="3052"/>
      <c r="G4" s="656"/>
      <c r="H4" s="656"/>
      <c r="I4" s="3036"/>
      <c r="J4" s="979"/>
      <c r="K4" s="372"/>
      <c r="L4" s="505" t="s">
        <v>116</v>
      </c>
      <c r="M4" s="505" t="s">
        <v>46</v>
      </c>
      <c r="N4" s="505" t="s">
        <v>77</v>
      </c>
      <c r="O4" s="505" t="s">
        <v>45</v>
      </c>
      <c r="P4" s="505" t="s">
        <v>24</v>
      </c>
      <c r="Q4" s="505" t="s">
        <v>25</v>
      </c>
      <c r="R4" s="390" t="s">
        <v>26</v>
      </c>
      <c r="S4" s="391" t="s">
        <v>27</v>
      </c>
      <c r="T4" s="3049"/>
      <c r="U4" s="3032"/>
      <c r="V4" s="3032"/>
      <c r="W4" s="3025"/>
      <c r="X4" s="3025"/>
      <c r="Y4" s="3027"/>
      <c r="Z4" s="3030"/>
      <c r="AA4" s="3030"/>
    </row>
    <row r="5" spans="1:36" s="210" customFormat="1" ht="52.5" customHeight="1" x14ac:dyDescent="0.2">
      <c r="A5" s="3050"/>
      <c r="B5" s="2704"/>
      <c r="C5" s="3053"/>
      <c r="D5" s="3053"/>
      <c r="E5" s="3053"/>
      <c r="F5" s="3053"/>
      <c r="G5" s="658" t="s">
        <v>130</v>
      </c>
      <c r="H5" s="658" t="s">
        <v>131</v>
      </c>
      <c r="I5" s="3037"/>
      <c r="J5" s="980"/>
      <c r="K5" s="373"/>
      <c r="L5" s="507" t="s">
        <v>182</v>
      </c>
      <c r="M5" s="507" t="s">
        <v>9</v>
      </c>
      <c r="N5" s="507" t="s">
        <v>180</v>
      </c>
      <c r="O5" s="507" t="s">
        <v>181</v>
      </c>
      <c r="P5" s="507" t="s">
        <v>8</v>
      </c>
      <c r="Q5" s="507" t="s">
        <v>9</v>
      </c>
      <c r="R5" s="392" t="s">
        <v>10</v>
      </c>
      <c r="S5" s="393" t="s">
        <v>11</v>
      </c>
      <c r="T5" s="3049"/>
      <c r="U5" s="3032"/>
      <c r="V5" s="3032"/>
      <c r="W5" s="3025"/>
      <c r="X5" s="3025"/>
      <c r="Y5" s="3028"/>
      <c r="Z5" s="3031"/>
      <c r="AA5" s="3031"/>
    </row>
    <row r="6" spans="1:36" s="273" customFormat="1" ht="78.75" x14ac:dyDescent="0.2">
      <c r="A6" s="378"/>
      <c r="B6" s="958">
        <v>1</v>
      </c>
      <c r="C6" s="959" t="s">
        <v>513</v>
      </c>
      <c r="D6" s="483" t="s">
        <v>486</v>
      </c>
      <c r="E6" s="482" t="s">
        <v>487</v>
      </c>
      <c r="F6" s="483" t="s">
        <v>488</v>
      </c>
      <c r="G6" s="661">
        <v>44470</v>
      </c>
      <c r="H6" s="661">
        <v>44834</v>
      </c>
      <c r="I6" s="940">
        <v>0</v>
      </c>
      <c r="J6" s="981" t="s">
        <v>38</v>
      </c>
      <c r="K6" s="960" t="s">
        <v>489</v>
      </c>
      <c r="L6" s="975" t="s">
        <v>49</v>
      </c>
      <c r="M6" s="976"/>
      <c r="N6" s="975"/>
      <c r="O6" s="976"/>
      <c r="P6" s="973"/>
      <c r="Q6" s="973"/>
      <c r="R6" s="974" t="s">
        <v>49</v>
      </c>
      <c r="S6" s="962"/>
      <c r="T6" s="962"/>
      <c r="U6" s="961" t="s">
        <v>49</v>
      </c>
      <c r="V6" s="961"/>
      <c r="W6" s="962">
        <v>3</v>
      </c>
      <c r="X6" s="962"/>
      <c r="Y6" s="962" t="s">
        <v>49</v>
      </c>
      <c r="Z6" s="963"/>
      <c r="AA6" s="379">
        <v>44119</v>
      </c>
      <c r="AB6" s="962" t="s">
        <v>49</v>
      </c>
      <c r="AC6" s="962" t="s">
        <v>49</v>
      </c>
      <c r="AD6" s="964"/>
      <c r="AE6" s="379">
        <v>44130</v>
      </c>
      <c r="AF6" s="733"/>
      <c r="AG6" s="209" t="s">
        <v>490</v>
      </c>
      <c r="AH6" s="965" t="s">
        <v>431</v>
      </c>
      <c r="AI6" s="490"/>
      <c r="AJ6" s="490"/>
    </row>
    <row r="7" spans="1:36" s="273" customFormat="1" ht="141.75" x14ac:dyDescent="0.2">
      <c r="A7" s="966"/>
      <c r="B7" s="958">
        <v>2</v>
      </c>
      <c r="C7" s="959" t="s">
        <v>514</v>
      </c>
      <c r="D7" s="483" t="s">
        <v>491</v>
      </c>
      <c r="E7" s="482" t="s">
        <v>492</v>
      </c>
      <c r="F7" s="483" t="s">
        <v>493</v>
      </c>
      <c r="G7" s="661">
        <v>44470</v>
      </c>
      <c r="H7" s="661">
        <v>44834</v>
      </c>
      <c r="I7" s="940">
        <v>0</v>
      </c>
      <c r="J7" s="981" t="s">
        <v>38</v>
      </c>
      <c r="K7" s="960" t="s">
        <v>489</v>
      </c>
      <c r="L7" s="975" t="s">
        <v>49</v>
      </c>
      <c r="M7" s="976"/>
      <c r="N7" s="975"/>
      <c r="O7" s="976"/>
      <c r="P7" s="973"/>
      <c r="Q7" s="973"/>
      <c r="R7" s="974" t="s">
        <v>49</v>
      </c>
      <c r="S7" s="962"/>
      <c r="T7" s="962"/>
      <c r="U7" s="961" t="s">
        <v>49</v>
      </c>
      <c r="V7" s="961"/>
      <c r="W7" s="962">
        <v>3</v>
      </c>
      <c r="X7" s="962"/>
      <c r="Y7" s="962" t="s">
        <v>49</v>
      </c>
      <c r="Z7" s="963"/>
      <c r="AA7" s="379">
        <v>44119</v>
      </c>
      <c r="AB7" s="962" t="s">
        <v>49</v>
      </c>
      <c r="AC7" s="962" t="s">
        <v>49</v>
      </c>
      <c r="AD7" s="964"/>
      <c r="AE7" s="379">
        <v>44130</v>
      </c>
      <c r="AF7" s="733"/>
      <c r="AG7" s="967" t="s">
        <v>493</v>
      </c>
      <c r="AH7" s="965" t="s">
        <v>431</v>
      </c>
      <c r="AI7" s="490"/>
      <c r="AJ7" s="490"/>
    </row>
    <row r="8" spans="1:36" s="273" customFormat="1" ht="157.5" x14ac:dyDescent="0.2">
      <c r="A8" s="968"/>
      <c r="B8" s="958">
        <v>3</v>
      </c>
      <c r="C8" s="959" t="s">
        <v>515</v>
      </c>
      <c r="D8" s="483" t="s">
        <v>494</v>
      </c>
      <c r="E8" s="482" t="s">
        <v>495</v>
      </c>
      <c r="F8" s="483" t="s">
        <v>496</v>
      </c>
      <c r="G8" s="661">
        <v>44470</v>
      </c>
      <c r="H8" s="661">
        <v>44834</v>
      </c>
      <c r="I8" s="940">
        <v>0</v>
      </c>
      <c r="J8" s="981" t="s">
        <v>38</v>
      </c>
      <c r="K8" s="960" t="s">
        <v>489</v>
      </c>
      <c r="L8" s="975" t="s">
        <v>49</v>
      </c>
      <c r="M8" s="976"/>
      <c r="N8" s="975"/>
      <c r="O8" s="976"/>
      <c r="P8" s="973"/>
      <c r="Q8" s="973"/>
      <c r="R8" s="974" t="s">
        <v>49</v>
      </c>
      <c r="S8" s="962"/>
      <c r="T8" s="962"/>
      <c r="U8" s="961" t="s">
        <v>49</v>
      </c>
      <c r="V8" s="961"/>
      <c r="W8" s="962">
        <v>3</v>
      </c>
      <c r="X8" s="962"/>
      <c r="Y8" s="962" t="s">
        <v>49</v>
      </c>
      <c r="Z8" s="963"/>
      <c r="AA8" s="379">
        <v>44119</v>
      </c>
      <c r="AB8" s="962" t="s">
        <v>49</v>
      </c>
      <c r="AC8" s="962" t="s">
        <v>49</v>
      </c>
      <c r="AD8" s="964"/>
      <c r="AE8" s="379">
        <v>44130</v>
      </c>
      <c r="AF8" s="969"/>
      <c r="AG8" s="967" t="s">
        <v>496</v>
      </c>
      <c r="AH8" s="965" t="s">
        <v>431</v>
      </c>
      <c r="AI8" s="490"/>
      <c r="AJ8" s="490"/>
    </row>
    <row r="9" spans="1:36" s="273" customFormat="1" ht="189" x14ac:dyDescent="0.2">
      <c r="A9" s="378"/>
      <c r="B9" s="958">
        <v>4</v>
      </c>
      <c r="C9" s="959" t="s">
        <v>516</v>
      </c>
      <c r="D9" s="483" t="s">
        <v>497</v>
      </c>
      <c r="E9" s="209" t="s">
        <v>498</v>
      </c>
      <c r="F9" s="483" t="s">
        <v>499</v>
      </c>
      <c r="G9" s="661">
        <v>44470</v>
      </c>
      <c r="H9" s="661">
        <v>44834</v>
      </c>
      <c r="I9" s="940">
        <v>0</v>
      </c>
      <c r="J9" s="981" t="s">
        <v>38</v>
      </c>
      <c r="K9" s="960" t="s">
        <v>489</v>
      </c>
      <c r="L9" s="975" t="s">
        <v>49</v>
      </c>
      <c r="M9" s="976"/>
      <c r="N9" s="975"/>
      <c r="O9" s="976"/>
      <c r="P9" s="973"/>
      <c r="Q9" s="973"/>
      <c r="R9" s="974" t="s">
        <v>49</v>
      </c>
      <c r="S9" s="962"/>
      <c r="T9" s="962"/>
      <c r="U9" s="961" t="s">
        <v>49</v>
      </c>
      <c r="V9" s="961"/>
      <c r="W9" s="962">
        <v>3</v>
      </c>
      <c r="X9" s="962"/>
      <c r="Y9" s="962" t="s">
        <v>49</v>
      </c>
      <c r="Z9" s="963"/>
      <c r="AA9" s="379">
        <v>44119</v>
      </c>
      <c r="AB9" s="962" t="s">
        <v>49</v>
      </c>
      <c r="AC9" s="962" t="s">
        <v>49</v>
      </c>
      <c r="AD9" s="964"/>
      <c r="AE9" s="379">
        <v>44130</v>
      </c>
      <c r="AF9" s="733"/>
      <c r="AG9" s="967" t="s">
        <v>496</v>
      </c>
      <c r="AH9" s="965" t="s">
        <v>431</v>
      </c>
      <c r="AI9" s="490"/>
      <c r="AJ9" s="490"/>
    </row>
    <row r="10" spans="1:36" s="273" customFormat="1" ht="90" customHeight="1" x14ac:dyDescent="0.2">
      <c r="A10" s="966"/>
      <c r="B10" s="958">
        <v>5</v>
      </c>
      <c r="C10" s="959" t="s">
        <v>517</v>
      </c>
      <c r="D10" s="482" t="s">
        <v>500</v>
      </c>
      <c r="E10" s="482" t="s">
        <v>501</v>
      </c>
      <c r="F10" s="483" t="s">
        <v>488</v>
      </c>
      <c r="G10" s="661">
        <v>44470</v>
      </c>
      <c r="H10" s="661">
        <v>44834</v>
      </c>
      <c r="I10" s="940">
        <v>0</v>
      </c>
      <c r="J10" s="981" t="s">
        <v>38</v>
      </c>
      <c r="K10" s="960" t="s">
        <v>489</v>
      </c>
      <c r="L10" s="975" t="s">
        <v>49</v>
      </c>
      <c r="M10" s="976"/>
      <c r="N10" s="975"/>
      <c r="O10" s="976"/>
      <c r="P10" s="973"/>
      <c r="Q10" s="973"/>
      <c r="R10" s="974" t="s">
        <v>49</v>
      </c>
      <c r="S10" s="962"/>
      <c r="T10" s="962"/>
      <c r="U10" s="962" t="s">
        <v>49</v>
      </c>
      <c r="V10" s="961"/>
      <c r="W10" s="962">
        <v>3</v>
      </c>
      <c r="X10" s="962"/>
      <c r="Y10" s="962" t="s">
        <v>49</v>
      </c>
      <c r="Z10" s="963"/>
      <c r="AA10" s="604">
        <v>44119</v>
      </c>
      <c r="AB10" s="962" t="s">
        <v>49</v>
      </c>
      <c r="AC10" s="962" t="s">
        <v>49</v>
      </c>
      <c r="AD10" s="732"/>
      <c r="AE10" s="733">
        <v>44124</v>
      </c>
      <c r="AF10" s="733"/>
      <c r="AG10" s="967" t="s">
        <v>496</v>
      </c>
      <c r="AH10" s="965" t="s">
        <v>431</v>
      </c>
      <c r="AI10" s="490"/>
      <c r="AJ10" s="490"/>
    </row>
    <row r="11" spans="1:36" s="273" customFormat="1" ht="100.5" customHeight="1" x14ac:dyDescent="0.2">
      <c r="A11" s="966"/>
      <c r="B11" s="958">
        <v>6</v>
      </c>
      <c r="C11" s="959" t="s">
        <v>519</v>
      </c>
      <c r="D11" s="483" t="s">
        <v>502</v>
      </c>
      <c r="E11" s="482" t="s">
        <v>503</v>
      </c>
      <c r="F11" s="483" t="s">
        <v>504</v>
      </c>
      <c r="G11" s="661">
        <v>44470</v>
      </c>
      <c r="H11" s="661">
        <v>44834</v>
      </c>
      <c r="I11" s="940">
        <v>0</v>
      </c>
      <c r="J11" s="981" t="s">
        <v>38</v>
      </c>
      <c r="K11" s="960" t="s">
        <v>489</v>
      </c>
      <c r="L11" s="975" t="s">
        <v>49</v>
      </c>
      <c r="M11" s="976"/>
      <c r="N11" s="975"/>
      <c r="O11" s="976"/>
      <c r="P11" s="973"/>
      <c r="Q11" s="973"/>
      <c r="R11" s="974" t="s">
        <v>49</v>
      </c>
      <c r="S11" s="962"/>
      <c r="T11" s="962"/>
      <c r="U11" s="962" t="s">
        <v>49</v>
      </c>
      <c r="V11" s="961"/>
      <c r="W11" s="962">
        <v>3</v>
      </c>
      <c r="X11" s="962"/>
      <c r="Y11" s="962" t="s">
        <v>49</v>
      </c>
      <c r="Z11" s="963"/>
      <c r="AA11" s="604">
        <v>44119</v>
      </c>
      <c r="AB11" s="962" t="s">
        <v>49</v>
      </c>
      <c r="AC11" s="962" t="s">
        <v>49</v>
      </c>
      <c r="AD11" s="732"/>
      <c r="AE11" s="733">
        <v>44124</v>
      </c>
      <c r="AF11" s="733"/>
      <c r="AG11" s="967" t="s">
        <v>504</v>
      </c>
      <c r="AH11" s="970">
        <v>1</v>
      </c>
      <c r="AI11" s="490"/>
      <c r="AJ11" s="490"/>
    </row>
    <row r="12" spans="1:36" s="273" customFormat="1" ht="78" customHeight="1" x14ac:dyDescent="0.2">
      <c r="A12" s="966"/>
      <c r="B12" s="958">
        <v>7</v>
      </c>
      <c r="C12" s="959" t="s">
        <v>518</v>
      </c>
      <c r="D12" s="483" t="s">
        <v>505</v>
      </c>
      <c r="E12" s="482" t="s">
        <v>506</v>
      </c>
      <c r="F12" s="483" t="s">
        <v>488</v>
      </c>
      <c r="G12" s="661">
        <v>44470</v>
      </c>
      <c r="H12" s="661">
        <v>44834</v>
      </c>
      <c r="I12" s="940">
        <v>0</v>
      </c>
      <c r="J12" s="981" t="s">
        <v>38</v>
      </c>
      <c r="K12" s="960" t="s">
        <v>489</v>
      </c>
      <c r="L12" s="975" t="s">
        <v>49</v>
      </c>
      <c r="M12" s="976"/>
      <c r="N12" s="975"/>
      <c r="O12" s="976"/>
      <c r="P12" s="973"/>
      <c r="Q12" s="973"/>
      <c r="R12" s="974" t="s">
        <v>49</v>
      </c>
      <c r="S12" s="962"/>
      <c r="T12" s="962"/>
      <c r="U12" s="962" t="s">
        <v>49</v>
      </c>
      <c r="V12" s="961"/>
      <c r="W12" s="962">
        <v>3</v>
      </c>
      <c r="X12" s="962"/>
      <c r="Y12" s="962" t="s">
        <v>49</v>
      </c>
      <c r="Z12" s="963"/>
      <c r="AA12" s="604">
        <v>44119</v>
      </c>
      <c r="AB12" s="962" t="s">
        <v>49</v>
      </c>
      <c r="AC12" s="962" t="s">
        <v>49</v>
      </c>
      <c r="AD12" s="732"/>
      <c r="AE12" s="733">
        <v>44124</v>
      </c>
      <c r="AF12" s="733"/>
      <c r="AG12" s="967" t="s">
        <v>496</v>
      </c>
      <c r="AH12" s="965" t="s">
        <v>431</v>
      </c>
      <c r="AI12" s="490"/>
      <c r="AJ12" s="490"/>
    </row>
    <row r="13" spans="1:36" s="273" customFormat="1" ht="91.5" customHeight="1" x14ac:dyDescent="0.2">
      <c r="A13" s="966"/>
      <c r="B13" s="958">
        <v>8</v>
      </c>
      <c r="C13" s="959" t="s">
        <v>520</v>
      </c>
      <c r="D13" s="483" t="s">
        <v>507</v>
      </c>
      <c r="E13" s="482" t="s">
        <v>508</v>
      </c>
      <c r="F13" s="483" t="s">
        <v>509</v>
      </c>
      <c r="G13" s="661">
        <v>44470</v>
      </c>
      <c r="H13" s="661">
        <v>44834</v>
      </c>
      <c r="I13" s="971">
        <v>0</v>
      </c>
      <c r="J13" s="981" t="s">
        <v>38</v>
      </c>
      <c r="K13" s="960" t="s">
        <v>489</v>
      </c>
      <c r="L13" s="975" t="s">
        <v>49</v>
      </c>
      <c r="M13" s="976"/>
      <c r="N13" s="975"/>
      <c r="O13" s="976"/>
      <c r="P13" s="973"/>
      <c r="Q13" s="973"/>
      <c r="R13" s="974" t="s">
        <v>49</v>
      </c>
      <c r="S13" s="962"/>
      <c r="T13" s="962" t="s">
        <v>49</v>
      </c>
      <c r="U13" s="962"/>
      <c r="V13" s="962"/>
      <c r="W13" s="962">
        <v>3</v>
      </c>
      <c r="X13" s="962" t="s">
        <v>49</v>
      </c>
      <c r="Y13" s="963"/>
      <c r="Z13" s="963"/>
      <c r="AA13" s="604">
        <v>44119</v>
      </c>
      <c r="AB13" s="962" t="s">
        <v>49</v>
      </c>
      <c r="AC13" s="962" t="s">
        <v>49</v>
      </c>
      <c r="AD13" s="732"/>
      <c r="AE13" s="733">
        <v>44124</v>
      </c>
      <c r="AF13" s="733"/>
      <c r="AG13" s="967" t="s">
        <v>509</v>
      </c>
      <c r="AH13" s="965" t="s">
        <v>431</v>
      </c>
      <c r="AI13" s="490"/>
      <c r="AJ13" s="490"/>
    </row>
    <row r="14" spans="1:36" s="273" customFormat="1" ht="55.5" customHeight="1" x14ac:dyDescent="0.2">
      <c r="A14" s="966"/>
      <c r="B14" s="958">
        <v>9</v>
      </c>
      <c r="C14" s="959" t="s">
        <v>521</v>
      </c>
      <c r="D14" s="483" t="s">
        <v>510</v>
      </c>
      <c r="E14" s="482" t="s">
        <v>511</v>
      </c>
      <c r="F14" s="483" t="s">
        <v>512</v>
      </c>
      <c r="G14" s="661">
        <v>44470</v>
      </c>
      <c r="H14" s="661">
        <v>44834</v>
      </c>
      <c r="I14" s="971">
        <v>0</v>
      </c>
      <c r="J14" s="981" t="s">
        <v>38</v>
      </c>
      <c r="K14" s="960" t="s">
        <v>489</v>
      </c>
      <c r="L14" s="975" t="s">
        <v>49</v>
      </c>
      <c r="M14" s="976"/>
      <c r="N14" s="975"/>
      <c r="O14" s="976"/>
      <c r="P14" s="973"/>
      <c r="Q14" s="973"/>
      <c r="R14" s="974" t="s">
        <v>49</v>
      </c>
      <c r="S14" s="962"/>
      <c r="T14" s="962" t="s">
        <v>49</v>
      </c>
      <c r="U14" s="962"/>
      <c r="V14" s="962"/>
      <c r="W14" s="962">
        <v>3</v>
      </c>
      <c r="X14" s="962" t="s">
        <v>49</v>
      </c>
      <c r="Y14" s="963"/>
      <c r="Z14" s="963"/>
      <c r="AA14" s="604">
        <v>44119</v>
      </c>
      <c r="AB14" s="962" t="s">
        <v>49</v>
      </c>
      <c r="AC14" s="962" t="s">
        <v>49</v>
      </c>
      <c r="AD14" s="732"/>
      <c r="AE14" s="733">
        <v>44124</v>
      </c>
      <c r="AF14" s="733"/>
      <c r="AG14" s="404" t="s">
        <v>511</v>
      </c>
      <c r="AH14" s="965" t="s">
        <v>431</v>
      </c>
      <c r="AI14" s="490"/>
      <c r="AJ14" s="490"/>
    </row>
    <row r="15" spans="1:36" s="236" customFormat="1" ht="89.25" x14ac:dyDescent="0.2">
      <c r="A15" s="638"/>
      <c r="B15" s="1044">
        <v>10</v>
      </c>
      <c r="C15" s="638" t="s">
        <v>634</v>
      </c>
      <c r="D15" s="638" t="s">
        <v>632</v>
      </c>
      <c r="E15" s="638" t="s">
        <v>633</v>
      </c>
      <c r="F15" s="483" t="s">
        <v>635</v>
      </c>
      <c r="G15" s="661">
        <v>44531</v>
      </c>
      <c r="H15" s="661">
        <v>44592</v>
      </c>
      <c r="I15" s="1183">
        <v>30000</v>
      </c>
      <c r="J15" s="1182" t="s">
        <v>380</v>
      </c>
      <c r="K15" s="960" t="s">
        <v>489</v>
      </c>
      <c r="L15" s="975" t="s">
        <v>49</v>
      </c>
      <c r="M15" s="638"/>
      <c r="N15" s="638"/>
      <c r="O15" s="638"/>
      <c r="P15" s="638"/>
      <c r="Q15" s="638"/>
      <c r="R15" s="974" t="s">
        <v>49</v>
      </c>
      <c r="S15" s="638"/>
    </row>
  </sheetData>
  <mergeCells count="20">
    <mergeCell ref="D1:O1"/>
    <mergeCell ref="C2:G2"/>
    <mergeCell ref="A3:A5"/>
    <mergeCell ref="C3:C5"/>
    <mergeCell ref="D3:D5"/>
    <mergeCell ref="E3:E5"/>
    <mergeCell ref="F3:F5"/>
    <mergeCell ref="G3:H3"/>
    <mergeCell ref="I3:I5"/>
    <mergeCell ref="L3:O3"/>
    <mergeCell ref="Y3:Y5"/>
    <mergeCell ref="Z3:Z5"/>
    <mergeCell ref="AA3:AA5"/>
    <mergeCell ref="B4:B5"/>
    <mergeCell ref="P3:S3"/>
    <mergeCell ref="T3:T5"/>
    <mergeCell ref="U3:U5"/>
    <mergeCell ref="V3:V5"/>
    <mergeCell ref="W3:W5"/>
    <mergeCell ref="X3:X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30E-79ED-42BD-B906-32AC945256A1}">
  <dimension ref="A1:AF141"/>
  <sheetViews>
    <sheetView topLeftCell="A7" workbookViewId="0">
      <selection activeCell="B8" sqref="B8"/>
    </sheetView>
  </sheetViews>
  <sheetFormatPr defaultRowHeight="15.75" x14ac:dyDescent="0.2"/>
  <cols>
    <col min="1" max="1" width="4.5703125" style="253" customWidth="1"/>
    <col min="2" max="2" width="6.85546875" style="273" customWidth="1"/>
    <col min="3" max="3" width="17.85546875" style="238" customWidth="1"/>
    <col min="4" max="4" width="18.28515625" style="238" customWidth="1"/>
    <col min="5" max="5" width="16.5703125" style="238" customWidth="1"/>
    <col min="6" max="6" width="13.5703125" style="238" customWidth="1"/>
    <col min="7" max="7" width="8.140625" style="255" customWidth="1"/>
    <col min="8" max="8" width="8.28515625" style="255" bestFit="1" customWidth="1"/>
    <col min="9" max="9" width="13.28515625" style="255" bestFit="1" customWidth="1"/>
    <col min="10" max="10" width="8.28515625" style="1287" customWidth="1"/>
    <col min="11" max="11" width="6.85546875" style="1107" bestFit="1" customWidth="1"/>
    <col min="12" max="12" width="5.28515625" style="1107" bestFit="1" customWidth="1"/>
    <col min="13" max="13" width="9.42578125" style="238" bestFit="1" customWidth="1"/>
    <col min="14" max="14" width="6.5703125" style="463" customWidth="1"/>
    <col min="15" max="15" width="6.28515625" style="472" hidden="1" customWidth="1"/>
    <col min="16" max="16" width="7.28515625" style="472" hidden="1" customWidth="1"/>
    <col min="17" max="17" width="4" style="1334" hidden="1" customWidth="1"/>
    <col min="18" max="18" width="7.140625" style="1334" hidden="1" customWidth="1"/>
    <col min="19" max="19" width="9.85546875" style="1335" hidden="1" customWidth="1"/>
    <col min="20" max="20" width="7" style="1334" hidden="1" customWidth="1"/>
    <col min="21" max="21" width="4.28515625" style="255" hidden="1" customWidth="1"/>
    <col min="22" max="22" width="5.28515625" style="255" customWidth="1"/>
    <col min="23" max="23" width="7" style="1270" hidden="1" customWidth="1"/>
    <col min="24" max="24" width="8" style="1270" customWidth="1"/>
    <col min="25" max="25" width="5.28515625" style="238" customWidth="1"/>
    <col min="26" max="26" width="5.85546875" style="238" customWidth="1"/>
    <col min="27" max="27" width="6.5703125" style="238" bestFit="1" customWidth="1"/>
    <col min="28" max="28" width="8.85546875" style="716" bestFit="1" customWidth="1"/>
    <col min="29" max="29" width="9.28515625" style="238" customWidth="1"/>
    <col min="30" max="30" width="6.42578125" style="238" customWidth="1"/>
    <col min="31" max="31" width="5.7109375" style="238" customWidth="1"/>
    <col min="32" max="32" width="5.5703125" style="238" customWidth="1"/>
    <col min="33" max="33" width="7.28515625" style="238" customWidth="1"/>
    <col min="34" max="34" width="12" style="238" customWidth="1"/>
    <col min="35" max="35" width="9.28515625" style="238" customWidth="1"/>
    <col min="36" max="36" width="9.85546875" style="238" customWidth="1"/>
    <col min="37" max="37" width="13.28515625" style="238" customWidth="1"/>
    <col min="38" max="38" width="16.42578125" style="238" customWidth="1"/>
    <col min="39" max="39" width="9.28515625" style="238" customWidth="1"/>
    <col min="40" max="40" width="7.5703125" style="238" customWidth="1"/>
    <col min="41" max="41" width="9.140625" style="238"/>
    <col min="42" max="42" width="23.85546875" style="238" customWidth="1"/>
    <col min="43" max="43" width="14.7109375" style="238" customWidth="1"/>
    <col min="44" max="44" width="13.85546875" style="238" customWidth="1"/>
    <col min="45" max="45" width="7.42578125" style="238" customWidth="1"/>
    <col min="46" max="46" width="7.28515625" style="238" customWidth="1"/>
    <col min="47" max="47" width="9" style="238" customWidth="1"/>
    <col min="48" max="48" width="9.7109375" style="238" customWidth="1"/>
    <col min="49" max="49" width="11" style="238" customWidth="1"/>
    <col min="50" max="50" width="18.140625" style="238" customWidth="1"/>
    <col min="51" max="51" width="4.28515625" style="238" customWidth="1"/>
    <col min="52" max="52" width="9" style="238" customWidth="1"/>
    <col min="53" max="16384" width="9.140625" style="238"/>
  </cols>
  <sheetData>
    <row r="1" spans="1:32" ht="18.75" customHeight="1" x14ac:dyDescent="0.2">
      <c r="C1" s="3056" t="s">
        <v>174</v>
      </c>
      <c r="D1" s="3056"/>
      <c r="E1" s="3056"/>
      <c r="F1" s="3056"/>
      <c r="G1" s="3056"/>
      <c r="H1" s="3056"/>
      <c r="I1" s="3056"/>
      <c r="J1" s="3056"/>
      <c r="K1" s="3056"/>
      <c r="L1" s="3056"/>
      <c r="M1" s="3056"/>
      <c r="N1" s="3056"/>
      <c r="O1" s="3056"/>
      <c r="P1" s="3056"/>
      <c r="Q1" s="3056"/>
      <c r="R1" s="3056"/>
      <c r="S1" s="3056"/>
      <c r="T1" s="3056"/>
      <c r="U1" s="3056"/>
      <c r="V1" s="3056"/>
      <c r="W1" s="3056"/>
      <c r="X1" s="3056"/>
    </row>
    <row r="2" spans="1:32" ht="17.25" customHeight="1" x14ac:dyDescent="0.2">
      <c r="C2" s="253" t="s">
        <v>783</v>
      </c>
      <c r="D2" s="1052"/>
      <c r="E2" s="1052"/>
      <c r="F2" s="1052"/>
      <c r="G2" s="1362"/>
      <c r="H2" s="1362"/>
      <c r="I2" s="238"/>
      <c r="J2" s="953"/>
      <c r="K2" s="1100"/>
      <c r="L2" s="1100"/>
      <c r="M2" s="1052"/>
      <c r="N2" s="1363"/>
      <c r="O2" s="487">
        <f t="shared" ref="O2:V2" si="0">COUNTIF(O7:O50,"/")</f>
        <v>0</v>
      </c>
      <c r="P2" s="487">
        <f t="shared" si="0"/>
        <v>0</v>
      </c>
      <c r="Q2" s="487">
        <f t="shared" si="0"/>
        <v>0</v>
      </c>
      <c r="R2" s="487">
        <f t="shared" si="0"/>
        <v>0</v>
      </c>
      <c r="S2" s="487">
        <f t="shared" si="0"/>
        <v>0</v>
      </c>
      <c r="T2" s="487">
        <f t="shared" si="0"/>
        <v>0</v>
      </c>
      <c r="U2" s="487">
        <f t="shared" si="0"/>
        <v>0</v>
      </c>
      <c r="V2" s="487">
        <f t="shared" si="0"/>
        <v>2</v>
      </c>
      <c r="W2" s="1271"/>
      <c r="X2" s="1271"/>
      <c r="Y2" s="487">
        <f>COUNTIF(Y7:Y48,"/")</f>
        <v>1</v>
      </c>
      <c r="Z2" s="487">
        <f>COUNTIF(Z5:Z45,"/")</f>
        <v>0</v>
      </c>
      <c r="AA2" s="487">
        <f>COUNTIF(AA5:AA45,"/")</f>
        <v>2</v>
      </c>
      <c r="AB2" s="1364"/>
      <c r="AC2" s="487">
        <f>COUNTIF(AC5:AC45,"/")</f>
        <v>0</v>
      </c>
      <c r="AD2" s="487">
        <f>COUNTIF(AD5:AD45,"/")</f>
        <v>0</v>
      </c>
    </row>
    <row r="3" spans="1:32" ht="17.25" customHeight="1" x14ac:dyDescent="0.2">
      <c r="C3" s="270" t="s">
        <v>165</v>
      </c>
      <c r="D3" s="1052"/>
      <c r="E3" s="1052"/>
      <c r="F3" s="1052"/>
      <c r="G3" s="1302"/>
      <c r="H3" s="1302"/>
      <c r="I3" s="938">
        <f>SUM(+I7+J8+I9)</f>
        <v>212460</v>
      </c>
      <c r="J3" s="953"/>
      <c r="K3" s="1100"/>
      <c r="L3" s="1100"/>
      <c r="M3" s="1052"/>
      <c r="N3" s="1358"/>
      <c r="O3" s="487"/>
      <c r="P3" s="487"/>
      <c r="Q3" s="487"/>
      <c r="R3" s="487"/>
      <c r="S3" s="487"/>
      <c r="T3" s="487"/>
      <c r="U3" s="487"/>
      <c r="V3" s="487"/>
      <c r="W3" s="1271"/>
      <c r="X3" s="1271"/>
      <c r="Y3" s="487"/>
      <c r="Z3" s="487"/>
      <c r="AA3" s="487"/>
      <c r="AB3" s="1364"/>
      <c r="AC3" s="487"/>
      <c r="AD3" s="487"/>
    </row>
    <row r="4" spans="1:32" s="880" customFormat="1" ht="27.75" customHeight="1" x14ac:dyDescent="0.2">
      <c r="A4" s="2749" t="s">
        <v>19</v>
      </c>
      <c r="B4" s="1097" t="s">
        <v>179</v>
      </c>
      <c r="C4" s="2660" t="s">
        <v>13</v>
      </c>
      <c r="D4" s="2660" t="s">
        <v>0</v>
      </c>
      <c r="E4" s="2660" t="s">
        <v>12</v>
      </c>
      <c r="F4" s="2650" t="s">
        <v>48</v>
      </c>
      <c r="G4" s="2756" t="s">
        <v>21</v>
      </c>
      <c r="H4" s="2756"/>
      <c r="I4" s="2678" t="s">
        <v>134</v>
      </c>
      <c r="J4" s="2637" t="s">
        <v>91</v>
      </c>
      <c r="K4" s="2758" t="s">
        <v>31</v>
      </c>
      <c r="L4" s="2758" t="s">
        <v>745</v>
      </c>
      <c r="M4" s="2650" t="s">
        <v>15</v>
      </c>
      <c r="N4" s="2757" t="s">
        <v>22</v>
      </c>
      <c r="O4" s="2617" t="s">
        <v>23</v>
      </c>
      <c r="P4" s="2617"/>
      <c r="Q4" s="2617"/>
      <c r="R4" s="2617"/>
      <c r="S4" s="1360" t="s">
        <v>7</v>
      </c>
      <c r="T4" s="1360"/>
      <c r="U4" s="1360"/>
      <c r="V4" s="1360" t="s">
        <v>7</v>
      </c>
      <c r="W4" s="2755" t="s">
        <v>128</v>
      </c>
      <c r="X4" s="2870" t="s">
        <v>570</v>
      </c>
      <c r="Y4" s="2751" t="s">
        <v>119</v>
      </c>
      <c r="Z4" s="2751" t="s">
        <v>120</v>
      </c>
      <c r="AA4" s="2750" t="s">
        <v>125</v>
      </c>
      <c r="AB4" s="1355" t="s">
        <v>144</v>
      </c>
      <c r="AC4" s="2746" t="s">
        <v>145</v>
      </c>
      <c r="AD4" s="2746" t="s">
        <v>150</v>
      </c>
    </row>
    <row r="5" spans="1:32" s="880" customFormat="1" ht="15" customHeight="1" x14ac:dyDescent="0.2">
      <c r="A5" s="2749"/>
      <c r="B5" s="1361" t="s">
        <v>78</v>
      </c>
      <c r="C5" s="2651"/>
      <c r="D5" s="2651"/>
      <c r="E5" s="2651"/>
      <c r="F5" s="2651"/>
      <c r="G5" s="882"/>
      <c r="H5" s="882"/>
      <c r="I5" s="2688"/>
      <c r="J5" s="2638"/>
      <c r="K5" s="2759"/>
      <c r="L5" s="2759"/>
      <c r="M5" s="2685"/>
      <c r="N5" s="2757"/>
      <c r="O5" s="1049" t="s">
        <v>116</v>
      </c>
      <c r="P5" s="1049" t="s">
        <v>46</v>
      </c>
      <c r="Q5" s="1049" t="s">
        <v>77</v>
      </c>
      <c r="R5" s="1049" t="s">
        <v>45</v>
      </c>
      <c r="S5" s="1049" t="s">
        <v>24</v>
      </c>
      <c r="T5" s="1049" t="s">
        <v>25</v>
      </c>
      <c r="U5" s="1049" t="s">
        <v>26</v>
      </c>
      <c r="V5" s="1049" t="s">
        <v>45</v>
      </c>
      <c r="W5" s="2755"/>
      <c r="X5" s="2871"/>
      <c r="Y5" s="2751"/>
      <c r="Z5" s="2751"/>
      <c r="AA5" s="2750"/>
      <c r="AB5" s="1356"/>
      <c r="AC5" s="2747"/>
      <c r="AD5" s="2747"/>
    </row>
    <row r="6" spans="1:32" s="880" customFormat="1" ht="48.75" customHeight="1" x14ac:dyDescent="0.2">
      <c r="A6" s="2749"/>
      <c r="B6" s="1098"/>
      <c r="C6" s="2652"/>
      <c r="D6" s="2652"/>
      <c r="E6" s="2652"/>
      <c r="F6" s="2652"/>
      <c r="G6" s="883" t="s">
        <v>130</v>
      </c>
      <c r="H6" s="883" t="s">
        <v>131</v>
      </c>
      <c r="I6" s="2689"/>
      <c r="J6" s="2639"/>
      <c r="K6" s="2760"/>
      <c r="L6" s="2760"/>
      <c r="M6" s="2686"/>
      <c r="N6" s="2757"/>
      <c r="O6" s="271" t="s">
        <v>182</v>
      </c>
      <c r="P6" s="271" t="s">
        <v>9</v>
      </c>
      <c r="Q6" s="1099" t="s">
        <v>180</v>
      </c>
      <c r="R6" s="1099" t="s">
        <v>181</v>
      </c>
      <c r="S6" s="1099" t="s">
        <v>8</v>
      </c>
      <c r="T6" s="1099" t="s">
        <v>9</v>
      </c>
      <c r="U6" s="1099" t="s">
        <v>10</v>
      </c>
      <c r="V6" s="1047" t="s">
        <v>11</v>
      </c>
      <c r="W6" s="2755"/>
      <c r="X6" s="3055"/>
      <c r="Y6" s="2751"/>
      <c r="Z6" s="2751"/>
      <c r="AA6" s="2750"/>
      <c r="AB6" s="1357"/>
      <c r="AC6" s="2748"/>
      <c r="AD6" s="2748"/>
    </row>
    <row r="7" spans="1:32" s="368" customFormat="1" ht="206.25" x14ac:dyDescent="0.2">
      <c r="A7" s="958">
        <v>1</v>
      </c>
      <c r="B7" s="1320"/>
      <c r="C7" s="221" t="s">
        <v>771</v>
      </c>
      <c r="D7" s="1347" t="s">
        <v>770</v>
      </c>
      <c r="E7" s="1348" t="s">
        <v>768</v>
      </c>
      <c r="F7" s="662" t="s">
        <v>772</v>
      </c>
      <c r="G7" s="1350">
        <v>44828</v>
      </c>
      <c r="H7" s="1312">
        <v>44828</v>
      </c>
      <c r="I7" s="943">
        <v>115000</v>
      </c>
      <c r="J7" s="1349"/>
      <c r="K7" s="1349"/>
      <c r="L7" s="632"/>
      <c r="M7" s="662" t="s">
        <v>17</v>
      </c>
      <c r="N7" s="662" t="s">
        <v>769</v>
      </c>
      <c r="O7" s="1309"/>
      <c r="P7" s="1309"/>
      <c r="Q7" s="481"/>
      <c r="R7" s="481"/>
      <c r="S7" s="481"/>
      <c r="T7" s="481"/>
      <c r="U7" s="481"/>
      <c r="V7" s="481" t="s">
        <v>49</v>
      </c>
      <c r="W7" s="500">
        <v>44539</v>
      </c>
      <c r="X7" s="1351">
        <v>44539</v>
      </c>
      <c r="Y7" s="257"/>
      <c r="Z7" s="257"/>
      <c r="AA7" s="257" t="s">
        <v>49</v>
      </c>
      <c r="AB7" s="1324"/>
      <c r="AC7" s="1311"/>
      <c r="AD7" s="1314"/>
    </row>
    <row r="8" spans="1:32" s="2472" customFormat="1" ht="219" customHeight="1" x14ac:dyDescent="0.2">
      <c r="A8" s="2456">
        <v>45</v>
      </c>
      <c r="B8" s="2472" t="s">
        <v>159</v>
      </c>
      <c r="C8" s="2457" t="s">
        <v>1314</v>
      </c>
      <c r="D8" s="2458" t="s">
        <v>773</v>
      </c>
      <c r="E8" s="2459" t="s">
        <v>774</v>
      </c>
      <c r="F8" s="2458" t="s">
        <v>782</v>
      </c>
      <c r="G8" s="2460">
        <v>44629</v>
      </c>
      <c r="H8" s="2460">
        <v>44629</v>
      </c>
      <c r="I8" s="2461">
        <v>11800</v>
      </c>
      <c r="J8" s="2462">
        <v>11800</v>
      </c>
      <c r="K8" s="2462">
        <v>0</v>
      </c>
      <c r="L8" s="2463"/>
      <c r="M8" s="2472" t="s">
        <v>17</v>
      </c>
      <c r="N8" s="2464" t="s">
        <v>775</v>
      </c>
      <c r="O8" s="2465"/>
      <c r="P8" s="2466"/>
      <c r="Q8" s="2466"/>
      <c r="R8" s="2466"/>
      <c r="S8" s="2466"/>
      <c r="T8" s="2466"/>
      <c r="U8" s="2466"/>
      <c r="V8" s="2467">
        <v>44539</v>
      </c>
      <c r="W8" s="2468" t="s">
        <v>833</v>
      </c>
      <c r="X8" s="2469"/>
      <c r="Y8" s="2466"/>
      <c r="Z8" s="2469"/>
      <c r="AA8" s="2468"/>
      <c r="AB8" s="2468"/>
      <c r="AC8" s="2470"/>
      <c r="AD8" s="2471"/>
    </row>
    <row r="9" spans="1:32" s="273" customFormat="1" ht="156" customHeight="1" x14ac:dyDescent="0.2">
      <c r="A9" s="481">
        <v>3</v>
      </c>
      <c r="B9" s="1353" t="s">
        <v>784</v>
      </c>
      <c r="C9" s="1353" t="s">
        <v>785</v>
      </c>
      <c r="D9" s="1326" t="s">
        <v>779</v>
      </c>
      <c r="E9" s="1327" t="s">
        <v>781</v>
      </c>
      <c r="F9" s="1328" t="s">
        <v>780</v>
      </c>
      <c r="G9" s="1312">
        <v>44470</v>
      </c>
      <c r="H9" s="1312">
        <v>44834</v>
      </c>
      <c r="I9" s="943">
        <v>85660</v>
      </c>
      <c r="J9" s="1354">
        <v>0</v>
      </c>
      <c r="K9" s="1354">
        <v>0</v>
      </c>
      <c r="L9" s="943">
        <v>0</v>
      </c>
      <c r="M9" s="519" t="s">
        <v>17</v>
      </c>
      <c r="N9" s="960" t="s">
        <v>776</v>
      </c>
      <c r="O9" s="1352"/>
      <c r="P9" s="1352"/>
      <c r="Q9" s="563"/>
      <c r="R9" s="563"/>
      <c r="S9" s="1344"/>
      <c r="T9" s="563"/>
      <c r="U9" s="487"/>
      <c r="V9" s="257" t="s">
        <v>49</v>
      </c>
      <c r="W9" s="522"/>
      <c r="X9" s="522">
        <v>44539</v>
      </c>
      <c r="Y9" s="484" t="s">
        <v>49</v>
      </c>
      <c r="Z9" s="484"/>
      <c r="AA9" s="484" t="s">
        <v>49</v>
      </c>
      <c r="AB9" s="488"/>
    </row>
    <row r="10" spans="1:32" s="1366" customFormat="1" ht="13.5" customHeight="1" x14ac:dyDescent="0.2">
      <c r="A10" s="1365"/>
      <c r="J10" s="896"/>
      <c r="K10" s="1367"/>
      <c r="L10" s="1367"/>
      <c r="Q10" s="1329"/>
      <c r="R10" s="1329"/>
      <c r="S10" s="1329"/>
      <c r="T10" s="1329"/>
      <c r="U10" s="1368"/>
      <c r="V10" s="1369"/>
      <c r="W10" s="1370"/>
      <c r="X10" s="1371"/>
      <c r="Y10" s="1372"/>
      <c r="Z10" s="1373"/>
      <c r="AA10" s="1373"/>
      <c r="AB10" s="1374"/>
      <c r="AC10" s="1373"/>
      <c r="AD10" s="1372"/>
    </row>
    <row r="11" spans="1:32" s="403" customFormat="1" ht="12" customHeight="1" x14ac:dyDescent="0.25">
      <c r="A11" s="1375"/>
      <c r="B11" s="1376"/>
      <c r="C11" s="1332" t="s">
        <v>45</v>
      </c>
      <c r="D11" s="1377" t="s">
        <v>42</v>
      </c>
      <c r="E11" s="1377" t="s">
        <v>41</v>
      </c>
      <c r="F11" s="1366"/>
      <c r="G11" s="1366"/>
      <c r="H11" s="1366"/>
      <c r="I11" s="1366"/>
      <c r="J11" s="1286"/>
      <c r="K11" s="1106"/>
      <c r="L11" s="1106"/>
      <c r="M11" s="1330"/>
      <c r="N11" s="1330"/>
      <c r="O11" s="1376"/>
      <c r="P11" s="1376"/>
      <c r="Q11" s="1376"/>
      <c r="R11" s="1376"/>
      <c r="S11" s="1376"/>
      <c r="T11" s="1376"/>
      <c r="U11" s="1376"/>
      <c r="V11" s="1376"/>
      <c r="W11" s="1273"/>
      <c r="X11" s="1273"/>
      <c r="Y11" s="1330"/>
      <c r="Z11" s="1330"/>
      <c r="AA11" s="1330"/>
      <c r="AB11" s="1378"/>
      <c r="AC11" s="1330"/>
      <c r="AD11" s="1330"/>
      <c r="AE11" s="1330"/>
      <c r="AF11" s="1330"/>
    </row>
    <row r="12" spans="1:32" s="403" customFormat="1" ht="12" customHeight="1" x14ac:dyDescent="0.25">
      <c r="A12" s="1375"/>
      <c r="B12" s="1376"/>
      <c r="C12" s="1331" t="s">
        <v>17</v>
      </c>
      <c r="D12" s="1379">
        <v>3</v>
      </c>
      <c r="E12" s="1380">
        <f>+I7+J8+I9</f>
        <v>212460</v>
      </c>
      <c r="F12" s="1366"/>
      <c r="G12" s="1366"/>
      <c r="H12" s="1366"/>
      <c r="I12" s="1366"/>
      <c r="J12" s="1286"/>
      <c r="K12" s="1106"/>
      <c r="L12" s="1106"/>
      <c r="M12" s="1330"/>
      <c r="N12" s="1330"/>
      <c r="O12" s="1376"/>
      <c r="P12" s="1376"/>
      <c r="Q12" s="1376"/>
      <c r="R12" s="1376"/>
      <c r="S12" s="1376"/>
      <c r="T12" s="1376"/>
      <c r="U12" s="1376"/>
      <c r="V12" s="1376"/>
      <c r="W12" s="1273"/>
      <c r="X12" s="1273"/>
      <c r="Y12" s="1330"/>
      <c r="Z12" s="1330"/>
      <c r="AA12" s="1330"/>
      <c r="AB12" s="1378"/>
      <c r="AC12" s="1330"/>
      <c r="AD12" s="1330"/>
      <c r="AE12" s="1330"/>
      <c r="AF12" s="1330"/>
    </row>
    <row r="13" spans="1:32" s="1382" customFormat="1" ht="12" customHeight="1" x14ac:dyDescent="0.25">
      <c r="A13" s="1381"/>
      <c r="B13" s="1376"/>
      <c r="C13" s="1332" t="s">
        <v>39</v>
      </c>
      <c r="D13" s="1379">
        <f>SUM(D12:D12)</f>
        <v>3</v>
      </c>
      <c r="E13" s="1333">
        <f>SUM(E12:E12)</f>
        <v>212460</v>
      </c>
      <c r="F13" s="1366"/>
      <c r="G13" s="1366"/>
      <c r="H13" s="1366"/>
      <c r="I13" s="1366"/>
      <c r="J13" s="1286"/>
      <c r="K13" s="1106"/>
      <c r="L13" s="1106"/>
      <c r="M13" s="1330"/>
      <c r="N13" s="1330"/>
      <c r="O13" s="1376"/>
      <c r="P13" s="1376"/>
      <c r="Q13" s="1376"/>
      <c r="R13" s="1376"/>
      <c r="S13" s="1376"/>
      <c r="T13" s="1376"/>
      <c r="U13" s="1376"/>
      <c r="V13" s="1376"/>
      <c r="W13" s="1273"/>
      <c r="X13" s="1273"/>
      <c r="Y13" s="1330"/>
      <c r="Z13" s="1330"/>
      <c r="AA13" s="1330"/>
      <c r="AB13" s="1378"/>
      <c r="AC13" s="1330"/>
      <c r="AD13" s="1330"/>
      <c r="AE13" s="1330"/>
      <c r="AF13" s="1330"/>
    </row>
    <row r="14" spans="1:32" ht="17.25" customHeight="1" x14ac:dyDescent="0.2">
      <c r="B14" s="1383"/>
      <c r="D14" s="273"/>
      <c r="F14" s="1366"/>
      <c r="G14" s="1366"/>
      <c r="H14" s="1366"/>
      <c r="I14" s="1366"/>
      <c r="J14" s="1288"/>
      <c r="K14" s="1108"/>
      <c r="L14" s="1108"/>
      <c r="M14" s="1336"/>
      <c r="N14" s="1338"/>
      <c r="O14" s="1339"/>
      <c r="P14" s="1339"/>
      <c r="R14" s="1340"/>
      <c r="S14" s="1340"/>
      <c r="T14" s="1341"/>
    </row>
    <row r="15" spans="1:32" ht="17.25" customHeight="1" x14ac:dyDescent="0.2">
      <c r="C15" s="1359" t="s">
        <v>188</v>
      </c>
      <c r="D15" s="253"/>
      <c r="E15" s="253"/>
      <c r="F15" s="1342"/>
      <c r="G15" s="1337"/>
      <c r="H15" s="1337"/>
      <c r="I15" s="1337"/>
      <c r="J15" s="1288"/>
      <c r="K15" s="1108"/>
      <c r="L15" s="1108"/>
      <c r="M15" s="1336"/>
      <c r="N15" s="1338"/>
      <c r="O15" s="1339"/>
      <c r="P15" s="1339"/>
      <c r="R15" s="1340"/>
      <c r="S15" s="1340"/>
      <c r="T15" s="1341"/>
    </row>
    <row r="16" spans="1:32" ht="17.25" customHeight="1" x14ac:dyDescent="0.2">
      <c r="C16" s="1359" t="s">
        <v>189</v>
      </c>
      <c r="D16" s="253"/>
      <c r="E16" s="253"/>
      <c r="F16" s="1342"/>
      <c r="G16" s="1337"/>
      <c r="H16" s="1337"/>
      <c r="I16" s="1337"/>
      <c r="J16" s="1288"/>
      <c r="K16" s="1108"/>
      <c r="L16" s="1108"/>
      <c r="M16" s="1336"/>
      <c r="N16" s="1338"/>
      <c r="O16" s="1339"/>
      <c r="P16" s="1339"/>
      <c r="R16" s="1340"/>
      <c r="S16" s="1340"/>
      <c r="T16" s="1341"/>
    </row>
    <row r="17" spans="3:20" ht="17.25" customHeight="1" x14ac:dyDescent="0.2">
      <c r="C17" s="3054" t="s">
        <v>262</v>
      </c>
      <c r="D17" s="3054"/>
      <c r="E17" s="3054"/>
      <c r="F17" s="3054"/>
      <c r="G17" s="1337"/>
      <c r="H17" s="1337"/>
      <c r="I17" s="1337"/>
      <c r="J17" s="1288"/>
      <c r="K17" s="1108"/>
      <c r="L17" s="1108"/>
      <c r="M17" s="1336"/>
      <c r="N17" s="1338"/>
      <c r="O17" s="1339"/>
      <c r="P17" s="1339"/>
      <c r="R17" s="1340"/>
      <c r="S17" s="1340"/>
      <c r="T17" s="1341"/>
    </row>
    <row r="18" spans="3:20" ht="17.25" customHeight="1" x14ac:dyDescent="0.2">
      <c r="C18" s="1343" t="s">
        <v>226</v>
      </c>
      <c r="D18" s="253"/>
      <c r="E18" s="253"/>
      <c r="F18" s="1342"/>
      <c r="G18" s="1337"/>
      <c r="H18" s="1337"/>
      <c r="I18" s="1337"/>
      <c r="J18" s="1288"/>
      <c r="K18" s="1108"/>
      <c r="L18" s="1108"/>
      <c r="M18" s="1336"/>
      <c r="O18" s="1339"/>
      <c r="P18" s="1339"/>
      <c r="R18" s="1340"/>
      <c r="S18" s="1340"/>
      <c r="T18" s="1341"/>
    </row>
    <row r="19" spans="3:20" ht="17.25" customHeight="1" x14ac:dyDescent="0.2">
      <c r="C19" s="1342" t="s">
        <v>227</v>
      </c>
      <c r="D19" s="816"/>
      <c r="E19" s="253"/>
      <c r="F19" s="1342"/>
      <c r="G19" s="1337"/>
      <c r="H19" s="1337"/>
      <c r="I19" s="1337"/>
      <c r="J19" s="1288"/>
      <c r="K19" s="1108"/>
      <c r="L19" s="1108"/>
      <c r="M19" s="1336"/>
      <c r="N19" s="1338"/>
      <c r="O19" s="1339"/>
      <c r="P19" s="1339"/>
      <c r="R19" s="1340"/>
      <c r="S19" s="1340"/>
      <c r="T19" s="1341"/>
    </row>
    <row r="20" spans="3:20" ht="17.25" customHeight="1" x14ac:dyDescent="0.2">
      <c r="D20" s="273"/>
      <c r="F20" s="1336"/>
      <c r="G20" s="1337"/>
      <c r="H20" s="1337"/>
      <c r="I20" s="1337"/>
      <c r="J20" s="1288"/>
      <c r="K20" s="1108"/>
      <c r="L20" s="1108"/>
      <c r="M20" s="1336"/>
      <c r="N20" s="1338"/>
      <c r="O20" s="1339"/>
      <c r="P20" s="1339"/>
      <c r="R20" s="1340"/>
      <c r="S20" s="1340"/>
      <c r="T20" s="1341"/>
    </row>
    <row r="21" spans="3:20" ht="17.25" customHeight="1" x14ac:dyDescent="0.2">
      <c r="D21" s="273"/>
      <c r="F21" s="1336"/>
      <c r="G21" s="1337"/>
      <c r="H21" s="1337"/>
      <c r="I21" s="1337"/>
      <c r="J21" s="1288"/>
      <c r="K21" s="1108"/>
      <c r="L21" s="1108"/>
      <c r="M21" s="1336"/>
      <c r="N21" s="1338"/>
      <c r="O21" s="1339"/>
      <c r="P21" s="1339"/>
      <c r="R21" s="1340"/>
      <c r="S21" s="1340"/>
      <c r="T21" s="1341"/>
    </row>
    <row r="22" spans="3:20" ht="17.25" customHeight="1" x14ac:dyDescent="0.2">
      <c r="D22" s="273"/>
      <c r="F22" s="1336"/>
      <c r="G22" s="1337"/>
      <c r="H22" s="1337"/>
      <c r="I22" s="1337"/>
      <c r="J22" s="1288"/>
      <c r="K22" s="1108"/>
      <c r="L22" s="1108"/>
      <c r="M22" s="1336"/>
      <c r="N22" s="1338"/>
      <c r="O22" s="1339"/>
      <c r="P22" s="1339"/>
      <c r="R22" s="1340"/>
      <c r="S22" s="1340"/>
      <c r="T22" s="1341"/>
    </row>
    <row r="23" spans="3:20" ht="73.5" customHeight="1" x14ac:dyDescent="0.2">
      <c r="D23" s="273"/>
      <c r="F23" s="1336"/>
      <c r="G23" s="1337"/>
      <c r="H23" s="1337"/>
      <c r="I23" s="1337"/>
      <c r="J23" s="1288"/>
      <c r="K23" s="1108"/>
      <c r="L23" s="1108"/>
      <c r="M23" s="1336"/>
      <c r="N23" s="1338"/>
      <c r="O23" s="1339"/>
      <c r="P23" s="1339"/>
      <c r="R23" s="1340"/>
      <c r="S23" s="1340"/>
      <c r="T23" s="1341"/>
    </row>
    <row r="24" spans="3:20" ht="73.5" customHeight="1" x14ac:dyDescent="0.2">
      <c r="D24" s="273"/>
      <c r="F24" s="1336"/>
      <c r="G24" s="1337"/>
      <c r="H24" s="1337"/>
      <c r="I24" s="1337"/>
      <c r="J24" s="1288"/>
      <c r="K24" s="1108"/>
      <c r="L24" s="1108"/>
      <c r="M24" s="1336"/>
      <c r="N24" s="1338"/>
      <c r="O24" s="1339"/>
      <c r="P24" s="1339"/>
      <c r="R24" s="1340"/>
      <c r="S24" s="1340"/>
      <c r="T24" s="1341"/>
    </row>
    <row r="25" spans="3:20" ht="73.5" customHeight="1" x14ac:dyDescent="0.2">
      <c r="D25" s="273"/>
      <c r="F25" s="1336"/>
      <c r="G25" s="1337"/>
      <c r="H25" s="1337"/>
      <c r="I25" s="1337"/>
      <c r="J25" s="1288"/>
      <c r="K25" s="1108"/>
      <c r="L25" s="1108"/>
      <c r="M25" s="1336"/>
      <c r="N25" s="1338"/>
      <c r="O25" s="1339"/>
      <c r="P25" s="1339"/>
      <c r="R25" s="1340"/>
      <c r="S25" s="1340"/>
      <c r="T25" s="1341"/>
    </row>
    <row r="26" spans="3:20" ht="73.5" customHeight="1" x14ac:dyDescent="0.2">
      <c r="D26" s="273"/>
      <c r="F26" s="1336"/>
      <c r="G26" s="1337"/>
      <c r="H26" s="1337"/>
      <c r="I26" s="1337"/>
      <c r="J26" s="1288"/>
      <c r="K26" s="1108"/>
      <c r="L26" s="1108"/>
      <c r="M26" s="1336"/>
      <c r="N26" s="1338"/>
      <c r="O26" s="1339"/>
      <c r="P26" s="1339"/>
      <c r="R26" s="1340"/>
      <c r="S26" s="1340"/>
      <c r="T26" s="1341"/>
    </row>
    <row r="27" spans="3:20" ht="73.5" customHeight="1" x14ac:dyDescent="0.2">
      <c r="D27" s="273"/>
      <c r="F27" s="1336"/>
      <c r="G27" s="1337"/>
      <c r="H27" s="1337"/>
      <c r="I27" s="1337"/>
      <c r="J27" s="1288"/>
      <c r="K27" s="1108"/>
      <c r="L27" s="1108"/>
      <c r="M27" s="1336"/>
      <c r="N27" s="1338"/>
      <c r="O27" s="1339"/>
      <c r="P27" s="1339"/>
      <c r="R27" s="1340"/>
      <c r="S27" s="1340"/>
      <c r="T27" s="1341"/>
    </row>
    <row r="28" spans="3:20" ht="73.5" customHeight="1" x14ac:dyDescent="0.2">
      <c r="D28" s="273"/>
      <c r="F28" s="1336"/>
      <c r="G28" s="1337"/>
      <c r="H28" s="1337"/>
      <c r="I28" s="1337"/>
      <c r="J28" s="1288"/>
      <c r="K28" s="1108"/>
      <c r="L28" s="1108"/>
      <c r="M28" s="1336"/>
      <c r="N28" s="1338"/>
      <c r="O28" s="1339"/>
      <c r="P28" s="1339"/>
      <c r="R28" s="1340"/>
      <c r="S28" s="1340"/>
      <c r="T28" s="1341"/>
    </row>
    <row r="29" spans="3:20" ht="73.5" customHeight="1" x14ac:dyDescent="0.2">
      <c r="D29" s="273"/>
      <c r="F29" s="1336"/>
      <c r="G29" s="1337"/>
      <c r="H29" s="1337"/>
      <c r="I29" s="1337"/>
      <c r="J29" s="1288"/>
      <c r="K29" s="1108"/>
      <c r="L29" s="1108"/>
      <c r="M29" s="1336"/>
      <c r="N29" s="1338"/>
      <c r="O29" s="1339"/>
      <c r="P29" s="1339"/>
      <c r="R29" s="1340"/>
      <c r="S29" s="1340"/>
      <c r="T29" s="1341"/>
    </row>
    <row r="30" spans="3:20" ht="73.5" customHeight="1" x14ac:dyDescent="0.2">
      <c r="D30" s="273"/>
      <c r="F30" s="1336"/>
      <c r="G30" s="1337"/>
      <c r="H30" s="1337"/>
      <c r="I30" s="1337"/>
      <c r="J30" s="1288"/>
      <c r="K30" s="1108"/>
      <c r="L30" s="1108"/>
      <c r="M30" s="1336"/>
      <c r="N30" s="1338"/>
      <c r="O30" s="1339"/>
      <c r="P30" s="1339"/>
      <c r="R30" s="1340"/>
      <c r="S30" s="1340"/>
      <c r="T30" s="1341"/>
    </row>
    <row r="31" spans="3:20" ht="73.5" customHeight="1" x14ac:dyDescent="0.2">
      <c r="D31" s="273"/>
      <c r="F31" s="1336"/>
      <c r="G31" s="1337"/>
      <c r="H31" s="1337"/>
      <c r="I31" s="1337"/>
      <c r="J31" s="1288"/>
      <c r="K31" s="1108"/>
      <c r="L31" s="1108"/>
      <c r="M31" s="1336"/>
      <c r="N31" s="1338"/>
      <c r="O31" s="1339"/>
      <c r="P31" s="1339"/>
      <c r="R31" s="1340"/>
      <c r="S31" s="1340"/>
      <c r="T31" s="1341"/>
    </row>
    <row r="32" spans="3:20" ht="73.5" customHeight="1" x14ac:dyDescent="0.2">
      <c r="D32" s="273"/>
      <c r="F32" s="1336"/>
      <c r="G32" s="1337"/>
      <c r="H32" s="1337"/>
      <c r="I32" s="1337"/>
      <c r="J32" s="1288"/>
      <c r="K32" s="1108"/>
      <c r="L32" s="1108"/>
      <c r="M32" s="1336"/>
      <c r="N32" s="1338"/>
      <c r="O32" s="1339"/>
      <c r="P32" s="1339"/>
      <c r="R32" s="1340"/>
      <c r="S32" s="1340"/>
      <c r="T32" s="1341"/>
    </row>
    <row r="33" spans="4:20" ht="73.5" customHeight="1" x14ac:dyDescent="0.2">
      <c r="D33" s="273"/>
      <c r="F33" s="1336"/>
      <c r="G33" s="1337"/>
      <c r="H33" s="1337"/>
      <c r="I33" s="1337"/>
      <c r="J33" s="1288"/>
      <c r="K33" s="1108"/>
      <c r="L33" s="1108"/>
      <c r="M33" s="1336"/>
      <c r="N33" s="1338"/>
      <c r="O33" s="1339"/>
      <c r="P33" s="1339"/>
      <c r="R33" s="1340"/>
      <c r="S33" s="1340"/>
      <c r="T33" s="1341"/>
    </row>
    <row r="34" spans="4:20" ht="73.5" customHeight="1" x14ac:dyDescent="0.2">
      <c r="D34" s="273"/>
      <c r="F34" s="1336"/>
      <c r="G34" s="1337"/>
      <c r="H34" s="1337"/>
      <c r="I34" s="1337"/>
      <c r="J34" s="1288"/>
      <c r="K34" s="1108"/>
      <c r="L34" s="1108"/>
      <c r="M34" s="1336"/>
      <c r="N34" s="1338"/>
      <c r="O34" s="1339"/>
      <c r="P34" s="1339"/>
      <c r="R34" s="1340"/>
      <c r="S34" s="1340"/>
      <c r="T34" s="1341"/>
    </row>
    <row r="35" spans="4:20" ht="73.5" customHeight="1" x14ac:dyDescent="0.2">
      <c r="D35" s="273"/>
      <c r="F35" s="1336"/>
      <c r="G35" s="1337"/>
      <c r="H35" s="1337"/>
      <c r="I35" s="1337"/>
      <c r="J35" s="1288"/>
      <c r="K35" s="1108"/>
      <c r="L35" s="1108"/>
      <c r="M35" s="1336"/>
      <c r="N35" s="1338"/>
      <c r="O35" s="1339"/>
      <c r="P35" s="1339"/>
      <c r="R35" s="1340"/>
      <c r="S35" s="1340"/>
      <c r="T35" s="1341"/>
    </row>
    <row r="36" spans="4:20" ht="73.5" customHeight="1" x14ac:dyDescent="0.2">
      <c r="D36" s="273"/>
      <c r="F36" s="1336"/>
      <c r="G36" s="1337"/>
      <c r="H36" s="1337"/>
      <c r="I36" s="1337"/>
      <c r="J36" s="1288"/>
      <c r="K36" s="1108"/>
      <c r="L36" s="1108"/>
      <c r="M36" s="1336"/>
      <c r="N36" s="1338"/>
      <c r="O36" s="1339"/>
      <c r="P36" s="1339"/>
      <c r="R36" s="1340"/>
      <c r="S36" s="1340"/>
      <c r="T36" s="1341"/>
    </row>
    <row r="37" spans="4:20" ht="73.5" customHeight="1" x14ac:dyDescent="0.2">
      <c r="D37" s="273"/>
      <c r="F37" s="1336"/>
      <c r="G37" s="1337"/>
      <c r="H37" s="1337"/>
      <c r="I37" s="1337"/>
      <c r="J37" s="1288"/>
      <c r="K37" s="1108"/>
      <c r="L37" s="1108"/>
      <c r="M37" s="1336"/>
      <c r="N37" s="1338"/>
      <c r="O37" s="1339"/>
      <c r="P37" s="1339"/>
      <c r="R37" s="1340"/>
      <c r="S37" s="1340"/>
      <c r="T37" s="1341"/>
    </row>
    <row r="38" spans="4:20" ht="73.5" customHeight="1" x14ac:dyDescent="0.2">
      <c r="D38" s="273"/>
      <c r="F38" s="1336"/>
      <c r="G38" s="1337"/>
      <c r="H38" s="1337"/>
      <c r="I38" s="1337"/>
      <c r="J38" s="1288"/>
      <c r="K38" s="1108"/>
      <c r="L38" s="1108"/>
      <c r="M38" s="1336"/>
      <c r="N38" s="1338"/>
      <c r="O38" s="1339"/>
      <c r="P38" s="1339"/>
      <c r="R38" s="1340"/>
      <c r="S38" s="1340"/>
      <c r="T38" s="1341"/>
    </row>
    <row r="39" spans="4:20" ht="73.5" customHeight="1" x14ac:dyDescent="0.2">
      <c r="D39" s="273"/>
      <c r="F39" s="1336"/>
      <c r="G39" s="1337"/>
      <c r="H39" s="1337"/>
      <c r="I39" s="1337"/>
      <c r="J39" s="1288"/>
      <c r="K39" s="1108"/>
      <c r="L39" s="1108"/>
      <c r="M39" s="1336"/>
      <c r="N39" s="1338"/>
      <c r="O39" s="1339"/>
      <c r="P39" s="1339"/>
      <c r="R39" s="1340"/>
      <c r="S39" s="1340"/>
      <c r="T39" s="1341"/>
    </row>
    <row r="40" spans="4:20" ht="73.5" customHeight="1" x14ac:dyDescent="0.2">
      <c r="D40" s="273"/>
      <c r="F40" s="1336"/>
      <c r="G40" s="1337"/>
      <c r="H40" s="1337"/>
      <c r="I40" s="1337"/>
      <c r="J40" s="1288"/>
      <c r="K40" s="1108"/>
      <c r="L40" s="1108"/>
      <c r="M40" s="1336"/>
      <c r="N40" s="1338"/>
      <c r="O40" s="1339"/>
      <c r="P40" s="1339"/>
      <c r="R40" s="1340"/>
      <c r="S40" s="1340"/>
      <c r="T40" s="1341"/>
    </row>
    <row r="41" spans="4:20" ht="73.5" customHeight="1" x14ac:dyDescent="0.2">
      <c r="D41" s="273"/>
      <c r="F41" s="1336"/>
      <c r="G41" s="1337"/>
      <c r="H41" s="1337"/>
      <c r="I41" s="1337"/>
      <c r="J41" s="1288"/>
      <c r="K41" s="1108"/>
      <c r="L41" s="1108"/>
      <c r="M41" s="1336"/>
      <c r="N41" s="1338"/>
      <c r="O41" s="1339"/>
      <c r="P41" s="1339"/>
      <c r="R41" s="1340"/>
      <c r="S41" s="1340"/>
      <c r="T41" s="1341"/>
    </row>
    <row r="42" spans="4:20" ht="73.5" customHeight="1" x14ac:dyDescent="0.2">
      <c r="D42" s="273"/>
      <c r="F42" s="1336"/>
      <c r="G42" s="1337"/>
      <c r="H42" s="1337"/>
      <c r="I42" s="1337"/>
      <c r="J42" s="1288"/>
      <c r="K42" s="1108"/>
      <c r="L42" s="1108"/>
      <c r="M42" s="1336"/>
      <c r="N42" s="1338"/>
      <c r="O42" s="1339"/>
      <c r="P42" s="1339"/>
      <c r="R42" s="1340"/>
      <c r="S42" s="1340"/>
      <c r="T42" s="1341"/>
    </row>
    <row r="43" spans="4:20" ht="73.5" customHeight="1" x14ac:dyDescent="0.2">
      <c r="D43" s="273"/>
      <c r="F43" s="1336"/>
      <c r="G43" s="1337"/>
      <c r="H43" s="1337"/>
      <c r="I43" s="1337"/>
      <c r="J43" s="1288"/>
      <c r="K43" s="1108"/>
      <c r="L43" s="1108"/>
      <c r="M43" s="1336"/>
      <c r="N43" s="1338"/>
      <c r="O43" s="1339"/>
      <c r="P43" s="1339"/>
      <c r="R43" s="1340"/>
      <c r="S43" s="1340"/>
      <c r="T43" s="1341"/>
    </row>
    <row r="44" spans="4:20" ht="73.5" customHeight="1" x14ac:dyDescent="0.2">
      <c r="D44" s="273"/>
      <c r="F44" s="1336"/>
      <c r="G44" s="1337"/>
      <c r="H44" s="1337"/>
      <c r="I44" s="1337"/>
      <c r="J44" s="1288"/>
      <c r="K44" s="1108"/>
      <c r="L44" s="1108"/>
      <c r="M44" s="1336"/>
      <c r="N44" s="1338"/>
      <c r="O44" s="1339"/>
      <c r="P44" s="1339"/>
      <c r="R44" s="1340"/>
      <c r="S44" s="1340"/>
      <c r="T44" s="1341"/>
    </row>
    <row r="45" spans="4:20" ht="73.5" customHeight="1" x14ac:dyDescent="0.2">
      <c r="D45" s="273"/>
      <c r="F45" s="1336"/>
      <c r="G45" s="1337"/>
      <c r="H45" s="1337"/>
      <c r="I45" s="1337"/>
      <c r="J45" s="1288"/>
      <c r="K45" s="1108"/>
      <c r="L45" s="1108"/>
      <c r="M45" s="1336"/>
      <c r="N45" s="1338"/>
      <c r="O45" s="1339"/>
      <c r="P45" s="1339"/>
      <c r="R45" s="1340"/>
      <c r="S45" s="1340"/>
      <c r="T45" s="1341"/>
    </row>
    <row r="46" spans="4:20" ht="73.5" customHeight="1" x14ac:dyDescent="0.2">
      <c r="D46" s="273"/>
      <c r="F46" s="1336"/>
      <c r="G46" s="1337"/>
      <c r="H46" s="1337"/>
      <c r="I46" s="1337"/>
      <c r="J46" s="1288"/>
      <c r="K46" s="1108"/>
      <c r="L46" s="1108"/>
      <c r="M46" s="1336"/>
      <c r="N46" s="1338"/>
      <c r="O46" s="1339"/>
      <c r="P46" s="1339"/>
      <c r="R46" s="1340"/>
      <c r="S46" s="1340"/>
      <c r="T46" s="1341"/>
    </row>
    <row r="47" spans="4:20" ht="73.5" customHeight="1" x14ac:dyDescent="0.2">
      <c r="D47" s="273"/>
      <c r="F47" s="1336"/>
      <c r="G47" s="1337"/>
      <c r="H47" s="1337"/>
      <c r="I47" s="1337"/>
      <c r="J47" s="1288"/>
      <c r="K47" s="1108"/>
      <c r="L47" s="1108"/>
      <c r="M47" s="1336"/>
      <c r="N47" s="1338"/>
      <c r="O47" s="1339"/>
      <c r="P47" s="1339"/>
      <c r="R47" s="1340"/>
      <c r="S47" s="1340"/>
      <c r="T47" s="1341"/>
    </row>
    <row r="48" spans="4:20" ht="73.5" customHeight="1" x14ac:dyDescent="0.2">
      <c r="D48" s="273"/>
      <c r="F48" s="1336"/>
      <c r="G48" s="1337"/>
      <c r="H48" s="1337"/>
      <c r="I48" s="1337"/>
      <c r="J48" s="1288"/>
      <c r="K48" s="1108"/>
      <c r="L48" s="1108"/>
      <c r="M48" s="1336"/>
      <c r="N48" s="1338"/>
      <c r="O48" s="1339"/>
      <c r="P48" s="1339"/>
      <c r="R48" s="1340"/>
      <c r="S48" s="1340"/>
      <c r="T48" s="1341"/>
    </row>
    <row r="49" spans="4:20" ht="73.5" customHeight="1" x14ac:dyDescent="0.2">
      <c r="D49" s="273"/>
      <c r="F49" s="1336"/>
      <c r="G49" s="1337"/>
      <c r="H49" s="1337"/>
      <c r="I49" s="1337"/>
      <c r="J49" s="1288"/>
      <c r="K49" s="1108"/>
      <c r="L49" s="1108"/>
      <c r="M49" s="1336"/>
      <c r="N49" s="1338"/>
      <c r="O49" s="1339"/>
      <c r="P49" s="1339"/>
      <c r="R49" s="1340"/>
      <c r="S49" s="1340"/>
      <c r="T49" s="1341"/>
    </row>
    <row r="50" spans="4:20" ht="73.5" customHeight="1" x14ac:dyDescent="0.2">
      <c r="D50" s="273"/>
      <c r="F50" s="1336"/>
      <c r="G50" s="1337"/>
      <c r="H50" s="1337"/>
      <c r="I50" s="1337"/>
      <c r="J50" s="1288"/>
      <c r="K50" s="1108"/>
      <c r="L50" s="1108"/>
      <c r="M50" s="1336"/>
      <c r="N50" s="1338"/>
      <c r="O50" s="1339"/>
      <c r="P50" s="1339"/>
      <c r="R50" s="1340"/>
      <c r="S50" s="1340"/>
      <c r="T50" s="1341"/>
    </row>
    <row r="51" spans="4:20" ht="73.5" customHeight="1" x14ac:dyDescent="0.2">
      <c r="D51" s="273"/>
      <c r="F51" s="1336"/>
      <c r="G51" s="1337"/>
      <c r="H51" s="1337"/>
      <c r="I51" s="1337"/>
      <c r="J51" s="1288"/>
      <c r="K51" s="1108"/>
      <c r="L51" s="1108"/>
      <c r="M51" s="1336"/>
      <c r="N51" s="1338"/>
      <c r="O51" s="1339"/>
      <c r="P51" s="1339"/>
      <c r="R51" s="1340"/>
      <c r="S51" s="1340"/>
      <c r="T51" s="1341"/>
    </row>
    <row r="52" spans="4:20" ht="73.5" customHeight="1" x14ac:dyDescent="0.2">
      <c r="D52" s="273"/>
      <c r="F52" s="1336"/>
      <c r="G52" s="1337"/>
      <c r="H52" s="1337"/>
      <c r="I52" s="1337"/>
      <c r="J52" s="1288"/>
      <c r="K52" s="1108"/>
      <c r="L52" s="1108"/>
      <c r="M52" s="1336"/>
      <c r="N52" s="1338"/>
      <c r="O52" s="1339"/>
      <c r="P52" s="1339"/>
      <c r="R52" s="1340"/>
      <c r="S52" s="1340"/>
      <c r="T52" s="1341"/>
    </row>
    <row r="53" spans="4:20" ht="73.5" customHeight="1" x14ac:dyDescent="0.2">
      <c r="D53" s="273"/>
      <c r="F53" s="1336"/>
      <c r="G53" s="1337"/>
      <c r="H53" s="1337"/>
      <c r="I53" s="1337"/>
      <c r="J53" s="1288"/>
      <c r="K53" s="1108"/>
      <c r="L53" s="1108"/>
      <c r="M53" s="1336"/>
      <c r="N53" s="1338"/>
      <c r="O53" s="1339"/>
      <c r="P53" s="1339"/>
      <c r="R53" s="1340"/>
      <c r="S53" s="1340"/>
      <c r="T53" s="1341"/>
    </row>
    <row r="54" spans="4:20" ht="73.5" customHeight="1" x14ac:dyDescent="0.2">
      <c r="D54" s="273"/>
      <c r="F54" s="1336"/>
      <c r="G54" s="1337"/>
      <c r="H54" s="1337"/>
      <c r="I54" s="1337"/>
      <c r="J54" s="1288"/>
      <c r="K54" s="1108"/>
      <c r="L54" s="1108"/>
      <c r="M54" s="1336"/>
      <c r="N54" s="1338"/>
      <c r="O54" s="1339"/>
      <c r="P54" s="1339"/>
      <c r="R54" s="1340"/>
      <c r="S54" s="1340"/>
      <c r="T54" s="1341"/>
    </row>
    <row r="55" spans="4:20" ht="73.5" customHeight="1" x14ac:dyDescent="0.2">
      <c r="D55" s="273"/>
      <c r="F55" s="1336"/>
      <c r="G55" s="1337"/>
      <c r="H55" s="1337"/>
      <c r="I55" s="1337"/>
      <c r="J55" s="1288"/>
      <c r="K55" s="1108"/>
      <c r="L55" s="1108"/>
      <c r="M55" s="1336"/>
      <c r="N55" s="1338"/>
      <c r="O55" s="1339"/>
      <c r="P55" s="1339"/>
      <c r="R55" s="1340"/>
      <c r="S55" s="1340"/>
      <c r="T55" s="1341"/>
    </row>
    <row r="56" spans="4:20" ht="73.5" customHeight="1" x14ac:dyDescent="0.2">
      <c r="D56" s="273"/>
      <c r="F56" s="1336"/>
      <c r="G56" s="1337"/>
      <c r="H56" s="1337"/>
      <c r="I56" s="1337"/>
      <c r="J56" s="1288"/>
      <c r="K56" s="1108"/>
      <c r="L56" s="1108"/>
      <c r="M56" s="1336"/>
      <c r="N56" s="1338"/>
      <c r="O56" s="1339"/>
      <c r="P56" s="1339"/>
      <c r="R56" s="1340"/>
      <c r="S56" s="1340"/>
      <c r="T56" s="1341"/>
    </row>
    <row r="57" spans="4:20" ht="73.5" customHeight="1" x14ac:dyDescent="0.2">
      <c r="D57" s="273"/>
      <c r="F57" s="1336"/>
      <c r="G57" s="1337"/>
      <c r="H57" s="1337"/>
      <c r="I57" s="1337"/>
      <c r="J57" s="1288"/>
      <c r="K57" s="1108"/>
      <c r="L57" s="1108"/>
      <c r="M57" s="1336"/>
      <c r="N57" s="1338"/>
      <c r="O57" s="1339"/>
      <c r="P57" s="1339"/>
      <c r="R57" s="1340"/>
      <c r="S57" s="1340"/>
      <c r="T57" s="1341"/>
    </row>
    <row r="58" spans="4:20" ht="73.5" customHeight="1" x14ac:dyDescent="0.2">
      <c r="D58" s="273"/>
      <c r="F58" s="1336"/>
      <c r="G58" s="1337"/>
      <c r="H58" s="1337"/>
      <c r="I58" s="1337"/>
      <c r="J58" s="1288"/>
      <c r="K58" s="1108"/>
      <c r="L58" s="1108"/>
      <c r="M58" s="1336"/>
      <c r="N58" s="1338"/>
      <c r="O58" s="1339"/>
      <c r="P58" s="1339"/>
      <c r="R58" s="1340"/>
      <c r="S58" s="1340"/>
      <c r="T58" s="1341"/>
    </row>
    <row r="59" spans="4:20" ht="73.5" customHeight="1" x14ac:dyDescent="0.2">
      <c r="D59" s="273"/>
      <c r="F59" s="1336"/>
      <c r="G59" s="1337"/>
      <c r="H59" s="1337"/>
      <c r="I59" s="1337"/>
      <c r="J59" s="1288"/>
      <c r="K59" s="1108"/>
      <c r="L59" s="1108"/>
      <c r="M59" s="1336"/>
      <c r="N59" s="1338"/>
      <c r="O59" s="1339"/>
      <c r="P59" s="1339"/>
      <c r="R59" s="1340"/>
      <c r="S59" s="1340"/>
      <c r="T59" s="1341"/>
    </row>
    <row r="60" spans="4:20" ht="73.5" customHeight="1" x14ac:dyDescent="0.2">
      <c r="D60" s="273"/>
      <c r="F60" s="1336"/>
      <c r="G60" s="1337"/>
      <c r="H60" s="1337"/>
      <c r="I60" s="1337"/>
      <c r="J60" s="1288"/>
      <c r="K60" s="1108"/>
      <c r="L60" s="1108"/>
      <c r="M60" s="1336"/>
      <c r="N60" s="1338"/>
      <c r="O60" s="1339"/>
      <c r="P60" s="1339"/>
      <c r="R60" s="1340"/>
      <c r="S60" s="1340"/>
      <c r="T60" s="1341"/>
    </row>
    <row r="61" spans="4:20" ht="73.5" customHeight="1" x14ac:dyDescent="0.2">
      <c r="D61" s="273"/>
      <c r="F61" s="1336"/>
      <c r="G61" s="1337"/>
      <c r="H61" s="1337"/>
      <c r="I61" s="1337"/>
      <c r="J61" s="1288"/>
      <c r="K61" s="1108"/>
      <c r="L61" s="1108"/>
      <c r="M61" s="1336"/>
      <c r="N61" s="1338"/>
      <c r="O61" s="1339"/>
      <c r="P61" s="1339"/>
      <c r="R61" s="1340"/>
      <c r="S61" s="1340"/>
      <c r="T61" s="1341"/>
    </row>
    <row r="62" spans="4:20" ht="73.5" customHeight="1" x14ac:dyDescent="0.2">
      <c r="D62" s="273"/>
      <c r="F62" s="1336"/>
      <c r="G62" s="1337"/>
      <c r="H62" s="1337"/>
      <c r="I62" s="1337"/>
      <c r="J62" s="1288"/>
      <c r="K62" s="1108"/>
      <c r="L62" s="1108"/>
      <c r="M62" s="1336"/>
      <c r="N62" s="1338"/>
      <c r="O62" s="1339"/>
      <c r="P62" s="1339"/>
      <c r="R62" s="1340"/>
      <c r="S62" s="1340"/>
      <c r="T62" s="1341"/>
    </row>
    <row r="63" spans="4:20" ht="73.5" customHeight="1" x14ac:dyDescent="0.2">
      <c r="D63" s="273"/>
      <c r="F63" s="1336"/>
      <c r="G63" s="1337"/>
      <c r="H63" s="1337"/>
      <c r="I63" s="1337"/>
      <c r="J63" s="1288"/>
      <c r="K63" s="1108"/>
      <c r="L63" s="1108"/>
      <c r="M63" s="1336"/>
      <c r="N63" s="1338"/>
      <c r="O63" s="1339"/>
      <c r="P63" s="1339"/>
      <c r="R63" s="1340"/>
      <c r="S63" s="1340"/>
      <c r="T63" s="1341"/>
    </row>
    <row r="64" spans="4:20" ht="73.5" customHeight="1" x14ac:dyDescent="0.2">
      <c r="D64" s="273"/>
      <c r="F64" s="1336"/>
      <c r="G64" s="1337"/>
      <c r="H64" s="1337"/>
      <c r="I64" s="1337"/>
      <c r="J64" s="1288"/>
      <c r="K64" s="1108"/>
      <c r="L64" s="1108"/>
      <c r="M64" s="1336"/>
      <c r="N64" s="1338"/>
      <c r="O64" s="1339"/>
      <c r="P64" s="1339"/>
      <c r="R64" s="1340"/>
      <c r="S64" s="1340"/>
      <c r="T64" s="1341"/>
    </row>
    <row r="65" spans="4:20" ht="73.5" customHeight="1" x14ac:dyDescent="0.2">
      <c r="D65" s="273"/>
      <c r="F65" s="1336"/>
      <c r="G65" s="1337"/>
      <c r="H65" s="1337"/>
      <c r="I65" s="1337"/>
      <c r="J65" s="1288"/>
      <c r="K65" s="1108"/>
      <c r="L65" s="1108"/>
      <c r="M65" s="1336"/>
      <c r="N65" s="1338"/>
      <c r="O65" s="1339"/>
      <c r="P65" s="1339"/>
      <c r="R65" s="1340"/>
      <c r="S65" s="1340"/>
      <c r="T65" s="1341"/>
    </row>
    <row r="66" spans="4:20" ht="73.5" customHeight="1" x14ac:dyDescent="0.2">
      <c r="D66" s="273"/>
      <c r="F66" s="1336"/>
      <c r="G66" s="1337"/>
      <c r="H66" s="1337"/>
      <c r="I66" s="1337"/>
      <c r="J66" s="1288"/>
      <c r="K66" s="1108"/>
      <c r="L66" s="1108"/>
      <c r="M66" s="1336"/>
      <c r="N66" s="1338"/>
      <c r="O66" s="1339"/>
      <c r="P66" s="1339"/>
      <c r="R66" s="1340"/>
      <c r="S66" s="1340"/>
      <c r="T66" s="1341"/>
    </row>
    <row r="67" spans="4:20" ht="73.5" customHeight="1" x14ac:dyDescent="0.2">
      <c r="D67" s="273"/>
      <c r="F67" s="1336"/>
      <c r="G67" s="1337"/>
      <c r="H67" s="1337"/>
      <c r="I67" s="1337"/>
      <c r="J67" s="1288"/>
      <c r="K67" s="1108"/>
      <c r="L67" s="1108"/>
      <c r="M67" s="1336"/>
      <c r="N67" s="1338"/>
      <c r="O67" s="1339"/>
      <c r="P67" s="1339"/>
      <c r="R67" s="1340"/>
      <c r="S67" s="1340"/>
      <c r="T67" s="1341"/>
    </row>
    <row r="68" spans="4:20" ht="73.5" customHeight="1" x14ac:dyDescent="0.2">
      <c r="D68" s="273"/>
      <c r="F68" s="1336"/>
      <c r="G68" s="1337"/>
      <c r="H68" s="1337"/>
      <c r="I68" s="1337"/>
      <c r="J68" s="1288"/>
      <c r="K68" s="1108"/>
      <c r="L68" s="1108"/>
      <c r="M68" s="1336"/>
      <c r="N68" s="1338"/>
      <c r="O68" s="1339"/>
      <c r="P68" s="1339"/>
      <c r="R68" s="1340"/>
      <c r="S68" s="1340"/>
      <c r="T68" s="1341"/>
    </row>
    <row r="69" spans="4:20" ht="73.5" customHeight="1" x14ac:dyDescent="0.2">
      <c r="D69" s="273"/>
      <c r="F69" s="1336"/>
      <c r="G69" s="1337"/>
      <c r="H69" s="1337"/>
      <c r="I69" s="1337"/>
      <c r="J69" s="1288"/>
      <c r="K69" s="1108"/>
      <c r="L69" s="1108"/>
      <c r="M69" s="1336"/>
      <c r="N69" s="1338"/>
      <c r="O69" s="1339"/>
      <c r="P69" s="1339"/>
      <c r="R69" s="1340"/>
      <c r="S69" s="1340"/>
      <c r="T69" s="1341"/>
    </row>
    <row r="70" spans="4:20" ht="73.5" customHeight="1" x14ac:dyDescent="0.2">
      <c r="D70" s="273"/>
      <c r="F70" s="1336"/>
      <c r="G70" s="1337"/>
      <c r="H70" s="1337"/>
      <c r="I70" s="1337"/>
      <c r="J70" s="1288"/>
      <c r="K70" s="1108"/>
      <c r="L70" s="1108"/>
      <c r="M70" s="1336"/>
      <c r="N70" s="1338"/>
      <c r="O70" s="1339"/>
      <c r="P70" s="1339"/>
      <c r="R70" s="1340"/>
      <c r="S70" s="1340"/>
      <c r="T70" s="1341"/>
    </row>
    <row r="71" spans="4:20" ht="73.5" customHeight="1" x14ac:dyDescent="0.2">
      <c r="D71" s="273"/>
      <c r="F71" s="1336"/>
      <c r="G71" s="1337"/>
      <c r="H71" s="1337"/>
      <c r="I71" s="1337"/>
      <c r="J71" s="1288"/>
      <c r="K71" s="1108"/>
      <c r="L71" s="1108"/>
      <c r="M71" s="1336"/>
      <c r="N71" s="1338"/>
      <c r="O71" s="1339"/>
      <c r="P71" s="1339"/>
      <c r="R71" s="1340"/>
      <c r="S71" s="1340"/>
      <c r="T71" s="1341"/>
    </row>
    <row r="72" spans="4:20" ht="73.5" customHeight="1" x14ac:dyDescent="0.2">
      <c r="D72" s="273"/>
      <c r="F72" s="1336"/>
      <c r="G72" s="1337"/>
      <c r="H72" s="1337"/>
      <c r="I72" s="1337"/>
      <c r="J72" s="1288"/>
      <c r="K72" s="1108"/>
      <c r="L72" s="1108"/>
      <c r="M72" s="1336"/>
      <c r="N72" s="1338"/>
      <c r="O72" s="1339"/>
      <c r="P72" s="1339"/>
      <c r="R72" s="1340"/>
      <c r="S72" s="1340"/>
      <c r="T72" s="1341"/>
    </row>
    <row r="73" spans="4:20" ht="73.5" customHeight="1" x14ac:dyDescent="0.2">
      <c r="D73" s="273"/>
      <c r="F73" s="1336"/>
      <c r="G73" s="1337"/>
      <c r="H73" s="1337"/>
      <c r="I73" s="1337"/>
      <c r="J73" s="1288"/>
      <c r="K73" s="1108"/>
      <c r="L73" s="1108"/>
      <c r="M73" s="1336"/>
      <c r="N73" s="1338"/>
      <c r="O73" s="1339"/>
      <c r="P73" s="1339"/>
      <c r="R73" s="1340"/>
      <c r="S73" s="1340"/>
      <c r="T73" s="1341"/>
    </row>
    <row r="74" spans="4:20" ht="73.5" customHeight="1" x14ac:dyDescent="0.2">
      <c r="D74" s="273"/>
      <c r="F74" s="1336"/>
      <c r="G74" s="1337"/>
      <c r="H74" s="1337"/>
      <c r="I74" s="1337"/>
      <c r="J74" s="1288"/>
      <c r="K74" s="1108"/>
      <c r="L74" s="1108"/>
      <c r="M74" s="1336"/>
      <c r="N74" s="1338"/>
      <c r="O74" s="1339"/>
      <c r="P74" s="1339"/>
      <c r="R74" s="1340"/>
      <c r="S74" s="1340"/>
      <c r="T74" s="1341"/>
    </row>
    <row r="75" spans="4:20" ht="73.5" customHeight="1" x14ac:dyDescent="0.2">
      <c r="D75" s="273"/>
      <c r="F75" s="1336"/>
      <c r="G75" s="1337"/>
      <c r="H75" s="1337"/>
      <c r="I75" s="1337"/>
      <c r="J75" s="1288"/>
      <c r="K75" s="1108"/>
      <c r="L75" s="1108"/>
      <c r="M75" s="1336"/>
      <c r="N75" s="1338"/>
      <c r="O75" s="1339"/>
      <c r="P75" s="1339"/>
      <c r="R75" s="1340"/>
      <c r="S75" s="1340"/>
      <c r="T75" s="1341"/>
    </row>
    <row r="76" spans="4:20" ht="73.5" customHeight="1" x14ac:dyDescent="0.2">
      <c r="D76" s="273"/>
      <c r="F76" s="1336"/>
      <c r="G76" s="1337"/>
      <c r="H76" s="1337"/>
      <c r="I76" s="1337"/>
      <c r="J76" s="1288"/>
      <c r="K76" s="1108"/>
      <c r="L76" s="1108"/>
      <c r="M76" s="1336"/>
      <c r="N76" s="1338"/>
      <c r="O76" s="1339"/>
      <c r="P76" s="1339"/>
      <c r="R76" s="1340"/>
      <c r="S76" s="1340"/>
      <c r="T76" s="1341"/>
    </row>
    <row r="77" spans="4:20" ht="73.5" customHeight="1" x14ac:dyDescent="0.2">
      <c r="D77" s="273"/>
      <c r="F77" s="1336"/>
      <c r="G77" s="1337"/>
      <c r="H77" s="1337"/>
      <c r="I77" s="1337"/>
      <c r="J77" s="1288"/>
      <c r="K77" s="1108"/>
      <c r="L77" s="1108"/>
      <c r="M77" s="1336"/>
      <c r="N77" s="1338"/>
      <c r="O77" s="1339"/>
      <c r="P77" s="1339"/>
      <c r="R77" s="1340"/>
      <c r="S77" s="1340"/>
      <c r="T77" s="1341"/>
    </row>
    <row r="78" spans="4:20" ht="73.5" customHeight="1" x14ac:dyDescent="0.2">
      <c r="D78" s="273"/>
      <c r="F78" s="1336"/>
      <c r="G78" s="1337"/>
      <c r="H78" s="1337"/>
      <c r="I78" s="1337"/>
      <c r="J78" s="1288"/>
      <c r="K78" s="1108"/>
      <c r="L78" s="1108"/>
      <c r="M78" s="1336"/>
      <c r="N78" s="1338"/>
      <c r="O78" s="1339"/>
      <c r="P78" s="1339"/>
      <c r="R78" s="1340"/>
      <c r="S78" s="1340"/>
      <c r="T78" s="1341"/>
    </row>
    <row r="79" spans="4:20" ht="73.5" customHeight="1" x14ac:dyDescent="0.2">
      <c r="D79" s="273"/>
      <c r="F79" s="1336"/>
      <c r="G79" s="1337"/>
      <c r="H79" s="1337"/>
      <c r="I79" s="1337"/>
      <c r="J79" s="1288"/>
      <c r="K79" s="1108"/>
      <c r="L79" s="1108"/>
      <c r="M79" s="1336"/>
      <c r="N79" s="1338"/>
      <c r="O79" s="1339"/>
      <c r="P79" s="1339"/>
      <c r="R79" s="1340"/>
      <c r="S79" s="1340"/>
      <c r="T79" s="1341"/>
    </row>
    <row r="80" spans="4:20" ht="73.5" customHeight="1" x14ac:dyDescent="0.2">
      <c r="D80" s="273"/>
      <c r="F80" s="1336"/>
      <c r="G80" s="1337"/>
      <c r="H80" s="1337"/>
      <c r="I80" s="1337"/>
      <c r="J80" s="1288"/>
      <c r="K80" s="1108"/>
      <c r="L80" s="1108"/>
      <c r="M80" s="1336"/>
      <c r="N80" s="1338"/>
      <c r="O80" s="1339"/>
      <c r="P80" s="1339"/>
      <c r="R80" s="1340"/>
      <c r="S80" s="1340"/>
      <c r="T80" s="1341"/>
    </row>
    <row r="81" spans="4:20" ht="73.5" customHeight="1" x14ac:dyDescent="0.2">
      <c r="D81" s="273"/>
      <c r="F81" s="1336"/>
      <c r="G81" s="1337"/>
      <c r="H81" s="1337"/>
      <c r="I81" s="1337"/>
      <c r="J81" s="1288"/>
      <c r="K81" s="1108"/>
      <c r="L81" s="1108"/>
      <c r="M81" s="1336"/>
      <c r="N81" s="1338"/>
      <c r="O81" s="1339"/>
      <c r="P81" s="1339"/>
      <c r="R81" s="1340"/>
      <c r="S81" s="1340"/>
      <c r="T81" s="1341"/>
    </row>
    <row r="82" spans="4:20" ht="73.5" customHeight="1" x14ac:dyDescent="0.2">
      <c r="D82" s="273"/>
      <c r="F82" s="1336"/>
      <c r="G82" s="1337"/>
      <c r="H82" s="1337"/>
      <c r="I82" s="1337"/>
      <c r="J82" s="1288"/>
      <c r="K82" s="1108"/>
      <c r="L82" s="1108"/>
      <c r="M82" s="1336"/>
      <c r="N82" s="1338"/>
      <c r="O82" s="1339"/>
      <c r="P82" s="1339"/>
      <c r="R82" s="1340"/>
      <c r="S82" s="1340"/>
      <c r="T82" s="1341"/>
    </row>
    <row r="83" spans="4:20" ht="73.5" customHeight="1" x14ac:dyDescent="0.2">
      <c r="D83" s="273"/>
      <c r="F83" s="1336"/>
      <c r="G83" s="1337"/>
      <c r="H83" s="1337"/>
      <c r="I83" s="1337"/>
      <c r="J83" s="1288"/>
      <c r="K83" s="1108"/>
      <c r="L83" s="1108"/>
      <c r="M83" s="1336"/>
      <c r="N83" s="1338"/>
      <c r="O83" s="1339"/>
      <c r="P83" s="1339"/>
      <c r="R83" s="1340"/>
      <c r="S83" s="1340"/>
      <c r="T83" s="1341"/>
    </row>
    <row r="84" spans="4:20" ht="73.5" customHeight="1" x14ac:dyDescent="0.2">
      <c r="D84" s="273"/>
      <c r="F84" s="1336"/>
      <c r="G84" s="1337"/>
      <c r="H84" s="1337"/>
      <c r="I84" s="1337"/>
      <c r="J84" s="1288"/>
      <c r="K84" s="1108"/>
      <c r="L84" s="1108"/>
      <c r="M84" s="1336"/>
      <c r="N84" s="1338"/>
      <c r="O84" s="1339"/>
      <c r="P84" s="1339"/>
      <c r="R84" s="1340"/>
      <c r="S84" s="1340"/>
      <c r="T84" s="1341"/>
    </row>
    <row r="85" spans="4:20" ht="73.5" customHeight="1" x14ac:dyDescent="0.2">
      <c r="D85" s="273"/>
      <c r="F85" s="1336"/>
      <c r="G85" s="1337"/>
      <c r="H85" s="1337"/>
      <c r="I85" s="1337"/>
      <c r="J85" s="1288"/>
      <c r="K85" s="1108"/>
      <c r="L85" s="1108"/>
      <c r="M85" s="1336"/>
      <c r="N85" s="1338"/>
      <c r="O85" s="1339"/>
      <c r="P85" s="1339"/>
      <c r="R85" s="1340"/>
      <c r="S85" s="1340"/>
      <c r="T85" s="1341"/>
    </row>
    <row r="86" spans="4:20" ht="73.5" customHeight="1" x14ac:dyDescent="0.2">
      <c r="D86" s="273"/>
      <c r="F86" s="1336"/>
      <c r="G86" s="1337"/>
      <c r="H86" s="1337"/>
      <c r="I86" s="1337"/>
      <c r="J86" s="1288"/>
      <c r="K86" s="1108"/>
      <c r="L86" s="1108"/>
      <c r="M86" s="1336"/>
      <c r="N86" s="1338"/>
      <c r="O86" s="1339"/>
      <c r="P86" s="1339"/>
      <c r="R86" s="1340"/>
      <c r="S86" s="1340"/>
      <c r="T86" s="1341"/>
    </row>
    <row r="87" spans="4:20" ht="73.5" customHeight="1" x14ac:dyDescent="0.2">
      <c r="D87" s="273"/>
      <c r="F87" s="1336"/>
      <c r="G87" s="1337"/>
      <c r="H87" s="1337"/>
      <c r="I87" s="1337"/>
      <c r="J87" s="1288"/>
      <c r="K87" s="1108"/>
      <c r="L87" s="1108"/>
      <c r="M87" s="1336"/>
      <c r="N87" s="1338"/>
      <c r="O87" s="1339"/>
      <c r="P87" s="1339"/>
      <c r="R87" s="1340"/>
      <c r="S87" s="1340"/>
      <c r="T87" s="1341"/>
    </row>
    <row r="88" spans="4:20" ht="73.5" customHeight="1" x14ac:dyDescent="0.2">
      <c r="D88" s="273"/>
      <c r="F88" s="1336"/>
      <c r="G88" s="1337"/>
      <c r="H88" s="1337"/>
      <c r="I88" s="1337"/>
      <c r="J88" s="1288"/>
      <c r="K88" s="1108"/>
      <c r="L88" s="1108"/>
      <c r="M88" s="1336"/>
      <c r="N88" s="1338"/>
      <c r="O88" s="1339"/>
      <c r="P88" s="1339"/>
      <c r="R88" s="1340"/>
      <c r="S88" s="1340"/>
      <c r="T88" s="1341"/>
    </row>
    <row r="89" spans="4:20" ht="73.5" customHeight="1" x14ac:dyDescent="0.2">
      <c r="D89" s="273"/>
      <c r="F89" s="1336"/>
      <c r="G89" s="1337"/>
      <c r="H89" s="1337"/>
      <c r="I89" s="1337"/>
      <c r="J89" s="1288"/>
      <c r="K89" s="1108"/>
      <c r="L89" s="1108"/>
      <c r="M89" s="1336"/>
      <c r="N89" s="1338"/>
      <c r="O89" s="1339"/>
      <c r="P89" s="1339"/>
      <c r="R89" s="1340"/>
      <c r="S89" s="1340"/>
      <c r="T89" s="1341"/>
    </row>
    <row r="90" spans="4:20" ht="73.5" customHeight="1" x14ac:dyDescent="0.2">
      <c r="D90" s="273"/>
      <c r="F90" s="1336"/>
      <c r="G90" s="1337"/>
      <c r="H90" s="1337"/>
      <c r="I90" s="1337"/>
      <c r="J90" s="1288"/>
      <c r="K90" s="1108"/>
      <c r="L90" s="1108"/>
      <c r="M90" s="1336"/>
      <c r="N90" s="1338"/>
      <c r="O90" s="1339"/>
      <c r="P90" s="1339"/>
      <c r="R90" s="1340"/>
      <c r="S90" s="1340"/>
      <c r="T90" s="1341"/>
    </row>
    <row r="91" spans="4:20" ht="73.5" customHeight="1" x14ac:dyDescent="0.2">
      <c r="D91" s="273"/>
      <c r="F91" s="1336"/>
      <c r="G91" s="1337"/>
      <c r="H91" s="1337"/>
      <c r="I91" s="1337"/>
      <c r="J91" s="1288"/>
      <c r="K91" s="1108"/>
      <c r="L91" s="1108"/>
      <c r="M91" s="1336"/>
      <c r="N91" s="1338"/>
      <c r="O91" s="1339"/>
      <c r="P91" s="1339"/>
      <c r="R91" s="1340"/>
      <c r="S91" s="1340"/>
      <c r="T91" s="1341"/>
    </row>
    <row r="92" spans="4:20" ht="73.5" customHeight="1" x14ac:dyDescent="0.2">
      <c r="D92" s="273"/>
      <c r="F92" s="1336"/>
      <c r="G92" s="1337"/>
      <c r="H92" s="1337"/>
      <c r="I92" s="1337"/>
      <c r="J92" s="1288"/>
      <c r="K92" s="1108"/>
      <c r="L92" s="1108"/>
      <c r="M92" s="1336"/>
      <c r="N92" s="1338"/>
      <c r="O92" s="1339"/>
      <c r="P92" s="1339"/>
      <c r="R92" s="1340"/>
      <c r="S92" s="1340"/>
      <c r="T92" s="1341"/>
    </row>
    <row r="93" spans="4:20" ht="73.5" customHeight="1" x14ac:dyDescent="0.2">
      <c r="D93" s="273"/>
      <c r="F93" s="1336"/>
      <c r="G93" s="1337"/>
      <c r="H93" s="1337"/>
      <c r="I93" s="1337"/>
      <c r="J93" s="1288"/>
      <c r="K93" s="1108"/>
      <c r="L93" s="1108"/>
      <c r="M93" s="1336"/>
      <c r="N93" s="1338"/>
      <c r="O93" s="1339"/>
      <c r="P93" s="1339"/>
      <c r="R93" s="1340"/>
      <c r="S93" s="1340"/>
      <c r="T93" s="1341"/>
    </row>
    <row r="94" spans="4:20" ht="73.5" customHeight="1" x14ac:dyDescent="0.2">
      <c r="D94" s="273"/>
      <c r="F94" s="1336"/>
      <c r="G94" s="1337"/>
      <c r="H94" s="1337"/>
      <c r="I94" s="1337"/>
      <c r="J94" s="1288"/>
      <c r="K94" s="1108"/>
      <c r="L94" s="1108"/>
      <c r="M94" s="1336"/>
      <c r="N94" s="1338"/>
      <c r="O94" s="1339"/>
      <c r="P94" s="1339"/>
      <c r="R94" s="1340"/>
      <c r="S94" s="1340"/>
      <c r="T94" s="1341"/>
    </row>
    <row r="95" spans="4:20" ht="73.5" customHeight="1" x14ac:dyDescent="0.2">
      <c r="D95" s="273"/>
      <c r="F95" s="1336"/>
      <c r="G95" s="1337"/>
      <c r="H95" s="1337"/>
      <c r="I95" s="1337"/>
      <c r="J95" s="1288"/>
      <c r="K95" s="1108"/>
      <c r="L95" s="1108"/>
      <c r="M95" s="1336"/>
      <c r="N95" s="1338"/>
      <c r="O95" s="1339"/>
      <c r="P95" s="1339"/>
      <c r="R95" s="1340"/>
      <c r="S95" s="1340"/>
      <c r="T95" s="1341"/>
    </row>
    <row r="96" spans="4:20" ht="73.5" customHeight="1" x14ac:dyDescent="0.2">
      <c r="D96" s="273"/>
      <c r="F96" s="1336"/>
      <c r="G96" s="1337"/>
      <c r="H96" s="1337"/>
      <c r="I96" s="1337"/>
      <c r="J96" s="1288"/>
      <c r="K96" s="1108"/>
      <c r="L96" s="1108"/>
      <c r="M96" s="1336"/>
      <c r="N96" s="1338"/>
      <c r="O96" s="1339"/>
      <c r="P96" s="1339"/>
      <c r="R96" s="1340"/>
      <c r="S96" s="1340"/>
      <c r="T96" s="1341"/>
    </row>
    <row r="97" spans="4:20" ht="73.5" customHeight="1" x14ac:dyDescent="0.2">
      <c r="D97" s="273"/>
      <c r="F97" s="1336"/>
      <c r="G97" s="1337"/>
      <c r="H97" s="1337"/>
      <c r="I97" s="1337"/>
      <c r="J97" s="1288"/>
      <c r="K97" s="1108"/>
      <c r="L97" s="1108"/>
      <c r="M97" s="1336"/>
      <c r="N97" s="1338"/>
      <c r="O97" s="1339"/>
      <c r="P97" s="1339"/>
      <c r="R97" s="1340"/>
      <c r="S97" s="1340"/>
      <c r="T97" s="1341"/>
    </row>
    <row r="98" spans="4:20" ht="73.5" customHeight="1" x14ac:dyDescent="0.2">
      <c r="D98" s="273"/>
      <c r="F98" s="1336"/>
      <c r="G98" s="1337"/>
      <c r="H98" s="1337"/>
      <c r="I98" s="1337"/>
      <c r="J98" s="1288"/>
      <c r="K98" s="1108"/>
      <c r="L98" s="1108"/>
      <c r="M98" s="1336"/>
      <c r="N98" s="1338"/>
      <c r="O98" s="1339"/>
      <c r="P98" s="1339"/>
      <c r="R98" s="1340"/>
      <c r="S98" s="1340"/>
      <c r="T98" s="1341"/>
    </row>
    <row r="99" spans="4:20" ht="73.5" customHeight="1" x14ac:dyDescent="0.2">
      <c r="D99" s="273"/>
      <c r="F99" s="1336"/>
      <c r="G99" s="1337"/>
      <c r="H99" s="1337"/>
      <c r="I99" s="1337"/>
      <c r="J99" s="1288"/>
      <c r="K99" s="1108"/>
      <c r="L99" s="1108"/>
      <c r="M99" s="1336"/>
      <c r="N99" s="1338"/>
      <c r="O99" s="1339"/>
      <c r="P99" s="1339"/>
      <c r="R99" s="1340"/>
      <c r="S99" s="1340"/>
      <c r="T99" s="1341"/>
    </row>
    <row r="100" spans="4:20" ht="73.5" customHeight="1" x14ac:dyDescent="0.2">
      <c r="D100" s="273"/>
      <c r="F100" s="1336"/>
      <c r="G100" s="1337"/>
      <c r="H100" s="1337"/>
      <c r="I100" s="1337"/>
      <c r="J100" s="1288"/>
      <c r="K100" s="1108"/>
      <c r="L100" s="1108"/>
      <c r="M100" s="1336"/>
      <c r="N100" s="1338"/>
      <c r="O100" s="1339"/>
      <c r="P100" s="1339"/>
      <c r="R100" s="1340"/>
      <c r="S100" s="1340"/>
      <c r="T100" s="1341"/>
    </row>
    <row r="101" spans="4:20" ht="73.5" customHeight="1" x14ac:dyDescent="0.2">
      <c r="D101" s="273"/>
      <c r="F101" s="1336"/>
      <c r="G101" s="1337"/>
      <c r="H101" s="1337"/>
      <c r="I101" s="1337"/>
      <c r="J101" s="1288"/>
      <c r="K101" s="1108"/>
      <c r="L101" s="1108"/>
      <c r="M101" s="1336"/>
      <c r="N101" s="1338"/>
      <c r="O101" s="1339"/>
      <c r="P101" s="1339"/>
      <c r="R101" s="1340"/>
      <c r="S101" s="1340"/>
      <c r="T101" s="1341"/>
    </row>
    <row r="102" spans="4:20" ht="73.5" customHeight="1" x14ac:dyDescent="0.2">
      <c r="D102" s="273"/>
      <c r="F102" s="1336"/>
      <c r="G102" s="1337"/>
      <c r="H102" s="1337"/>
      <c r="I102" s="1337"/>
      <c r="J102" s="1288"/>
      <c r="K102" s="1108"/>
      <c r="L102" s="1108"/>
      <c r="M102" s="1336"/>
      <c r="N102" s="1338"/>
      <c r="O102" s="1339"/>
      <c r="P102" s="1339"/>
      <c r="R102" s="1340"/>
      <c r="S102" s="1340"/>
      <c r="T102" s="1341"/>
    </row>
    <row r="103" spans="4:20" ht="73.5" customHeight="1" x14ac:dyDescent="0.2">
      <c r="D103" s="273"/>
      <c r="F103" s="1336"/>
      <c r="G103" s="1337"/>
      <c r="H103" s="1337"/>
      <c r="I103" s="1337"/>
      <c r="J103" s="1288"/>
      <c r="K103" s="1108"/>
      <c r="L103" s="1108"/>
      <c r="M103" s="1336"/>
      <c r="N103" s="1338"/>
      <c r="O103" s="1339"/>
      <c r="P103" s="1339"/>
      <c r="R103" s="1340"/>
      <c r="S103" s="1340"/>
      <c r="T103" s="1341"/>
    </row>
    <row r="104" spans="4:20" ht="73.5" customHeight="1" x14ac:dyDescent="0.2">
      <c r="D104" s="273"/>
      <c r="F104" s="1336"/>
      <c r="G104" s="1337"/>
      <c r="H104" s="1337"/>
      <c r="I104" s="1337"/>
      <c r="J104" s="1288"/>
      <c r="K104" s="1108"/>
      <c r="L104" s="1108"/>
      <c r="M104" s="1336"/>
      <c r="N104" s="1338"/>
      <c r="O104" s="1339"/>
      <c r="P104" s="1339"/>
      <c r="R104" s="1340"/>
      <c r="S104" s="1340"/>
      <c r="T104" s="1341"/>
    </row>
    <row r="105" spans="4:20" ht="73.5" customHeight="1" x14ac:dyDescent="0.2">
      <c r="D105" s="273"/>
      <c r="F105" s="1336"/>
      <c r="G105" s="1337"/>
      <c r="H105" s="1337"/>
      <c r="I105" s="1337"/>
      <c r="J105" s="1288"/>
      <c r="K105" s="1108"/>
      <c r="L105" s="1108"/>
      <c r="M105" s="1336"/>
      <c r="N105" s="1338"/>
      <c r="O105" s="1339"/>
      <c r="P105" s="1339"/>
      <c r="R105" s="1340"/>
      <c r="S105" s="1340"/>
      <c r="T105" s="1341"/>
    </row>
    <row r="106" spans="4:20" ht="73.5" customHeight="1" x14ac:dyDescent="0.2">
      <c r="D106" s="273"/>
      <c r="F106" s="1336"/>
      <c r="G106" s="1337"/>
      <c r="H106" s="1337"/>
      <c r="I106" s="1337"/>
      <c r="J106" s="1288"/>
      <c r="K106" s="1108"/>
      <c r="L106" s="1108"/>
      <c r="M106" s="1336"/>
      <c r="N106" s="1338"/>
      <c r="O106" s="1339"/>
      <c r="P106" s="1339"/>
      <c r="R106" s="1340"/>
      <c r="S106" s="1340"/>
      <c r="T106" s="1341"/>
    </row>
    <row r="107" spans="4:20" ht="73.5" customHeight="1" x14ac:dyDescent="0.2">
      <c r="D107" s="273"/>
      <c r="F107" s="1336"/>
      <c r="G107" s="1337"/>
      <c r="H107" s="1337"/>
      <c r="I107" s="1337"/>
      <c r="J107" s="1288"/>
      <c r="K107" s="1108"/>
      <c r="L107" s="1108"/>
      <c r="M107" s="1336"/>
      <c r="N107" s="1338"/>
      <c r="O107" s="1339"/>
      <c r="P107" s="1339"/>
      <c r="R107" s="1340"/>
      <c r="S107" s="1340"/>
      <c r="T107" s="1341"/>
    </row>
    <row r="108" spans="4:20" ht="73.5" customHeight="1" x14ac:dyDescent="0.2">
      <c r="D108" s="273"/>
      <c r="F108" s="1336"/>
      <c r="G108" s="1337"/>
      <c r="H108" s="1337"/>
      <c r="I108" s="1337"/>
      <c r="J108" s="1288"/>
      <c r="K108" s="1108"/>
      <c r="L108" s="1108"/>
      <c r="M108" s="1336"/>
      <c r="N108" s="1338"/>
      <c r="O108" s="1339"/>
      <c r="P108" s="1339"/>
      <c r="R108" s="1340"/>
      <c r="S108" s="1340"/>
      <c r="T108" s="1341"/>
    </row>
    <row r="109" spans="4:20" ht="73.5" customHeight="1" x14ac:dyDescent="0.2">
      <c r="D109" s="273"/>
      <c r="F109" s="1336"/>
      <c r="G109" s="1337"/>
      <c r="H109" s="1337"/>
      <c r="I109" s="1337"/>
      <c r="J109" s="1288"/>
      <c r="K109" s="1108"/>
      <c r="L109" s="1108"/>
      <c r="M109" s="1336"/>
      <c r="N109" s="1338"/>
      <c r="O109" s="1339"/>
      <c r="P109" s="1339"/>
      <c r="R109" s="1340"/>
      <c r="S109" s="1340"/>
      <c r="T109" s="1341"/>
    </row>
    <row r="110" spans="4:20" ht="73.5" customHeight="1" x14ac:dyDescent="0.2">
      <c r="D110" s="273"/>
      <c r="F110" s="1336"/>
      <c r="G110" s="1337"/>
      <c r="H110" s="1337"/>
      <c r="I110" s="1337"/>
      <c r="J110" s="1288"/>
      <c r="K110" s="1108"/>
      <c r="L110" s="1108"/>
      <c r="M110" s="1336"/>
      <c r="N110" s="1338"/>
      <c r="O110" s="1339"/>
      <c r="P110" s="1339"/>
      <c r="R110" s="1340"/>
      <c r="S110" s="1340"/>
      <c r="T110" s="1341"/>
    </row>
    <row r="111" spans="4:20" ht="73.5" customHeight="1" x14ac:dyDescent="0.2">
      <c r="D111" s="273"/>
      <c r="F111" s="1336"/>
      <c r="G111" s="1337"/>
      <c r="H111" s="1337"/>
      <c r="I111" s="1337"/>
      <c r="J111" s="1288"/>
      <c r="K111" s="1108"/>
      <c r="L111" s="1108"/>
      <c r="M111" s="1336"/>
      <c r="N111" s="1338"/>
      <c r="O111" s="1339"/>
      <c r="P111" s="1339"/>
      <c r="R111" s="1340"/>
      <c r="S111" s="1340"/>
      <c r="T111" s="1341"/>
    </row>
    <row r="112" spans="4:20" ht="73.5" customHeight="1" x14ac:dyDescent="0.2">
      <c r="D112" s="273"/>
      <c r="F112" s="1336"/>
      <c r="G112" s="1337"/>
      <c r="H112" s="1337"/>
      <c r="I112" s="1337"/>
      <c r="J112" s="1288"/>
      <c r="K112" s="1108"/>
      <c r="L112" s="1108"/>
      <c r="M112" s="1336"/>
      <c r="N112" s="1338"/>
      <c r="O112" s="1339"/>
      <c r="P112" s="1339"/>
      <c r="R112" s="1340"/>
      <c r="S112" s="1340"/>
      <c r="T112" s="1341"/>
    </row>
    <row r="113" spans="4:20" ht="73.5" customHeight="1" x14ac:dyDescent="0.2">
      <c r="D113" s="273"/>
      <c r="F113" s="1336"/>
      <c r="G113" s="1337"/>
      <c r="H113" s="1337"/>
      <c r="I113" s="1337"/>
      <c r="J113" s="1288"/>
      <c r="K113" s="1108"/>
      <c r="L113" s="1108"/>
      <c r="M113" s="1336"/>
      <c r="N113" s="1338"/>
      <c r="O113" s="1339"/>
      <c r="P113" s="1339"/>
      <c r="R113" s="1340"/>
      <c r="S113" s="1340"/>
      <c r="T113" s="1341"/>
    </row>
    <row r="114" spans="4:20" ht="73.5" customHeight="1" x14ac:dyDescent="0.2">
      <c r="D114" s="273"/>
      <c r="F114" s="1336"/>
      <c r="G114" s="1337"/>
      <c r="H114" s="1337"/>
      <c r="I114" s="1337"/>
      <c r="J114" s="1288"/>
      <c r="K114" s="1108"/>
      <c r="L114" s="1108"/>
      <c r="M114" s="1336"/>
      <c r="N114" s="1338"/>
      <c r="O114" s="1339"/>
      <c r="P114" s="1339"/>
      <c r="R114" s="1340"/>
      <c r="S114" s="1340"/>
      <c r="T114" s="1341"/>
    </row>
    <row r="115" spans="4:20" ht="73.5" customHeight="1" x14ac:dyDescent="0.2">
      <c r="D115" s="273"/>
      <c r="F115" s="1336"/>
      <c r="G115" s="1337"/>
      <c r="H115" s="1337"/>
      <c r="I115" s="1337"/>
      <c r="J115" s="1288"/>
      <c r="K115" s="1108"/>
      <c r="L115" s="1108"/>
      <c r="M115" s="1336"/>
      <c r="N115" s="1338"/>
      <c r="O115" s="1339"/>
      <c r="P115" s="1339"/>
      <c r="R115" s="1340"/>
      <c r="S115" s="1340"/>
      <c r="T115" s="1341"/>
    </row>
    <row r="116" spans="4:20" ht="73.5" customHeight="1" x14ac:dyDescent="0.2">
      <c r="D116" s="273"/>
      <c r="F116" s="1336"/>
      <c r="G116" s="1337"/>
      <c r="H116" s="1337"/>
      <c r="I116" s="1337"/>
      <c r="J116" s="1288"/>
      <c r="K116" s="1108"/>
      <c r="L116" s="1108"/>
      <c r="M116" s="1336"/>
      <c r="N116" s="1338"/>
      <c r="O116" s="1339"/>
      <c r="P116" s="1339"/>
      <c r="R116" s="1340"/>
      <c r="S116" s="1340"/>
      <c r="T116" s="1341"/>
    </row>
    <row r="117" spans="4:20" ht="73.5" customHeight="1" x14ac:dyDescent="0.2">
      <c r="D117" s="273"/>
      <c r="F117" s="1336"/>
      <c r="G117" s="1337"/>
      <c r="H117" s="1337"/>
      <c r="I117" s="1337"/>
      <c r="J117" s="1288"/>
      <c r="K117" s="1108"/>
      <c r="L117" s="1108"/>
      <c r="M117" s="1336"/>
      <c r="N117" s="1338"/>
      <c r="O117" s="1339"/>
      <c r="P117" s="1339"/>
      <c r="R117" s="1340"/>
      <c r="S117" s="1340"/>
      <c r="T117" s="1341"/>
    </row>
    <row r="118" spans="4:20" ht="73.5" customHeight="1" x14ac:dyDescent="0.2">
      <c r="D118" s="273"/>
      <c r="F118" s="1336"/>
      <c r="G118" s="1337"/>
      <c r="H118" s="1337"/>
      <c r="I118" s="1337"/>
      <c r="J118" s="1288"/>
      <c r="K118" s="1108"/>
      <c r="L118" s="1108"/>
      <c r="M118" s="1336"/>
      <c r="N118" s="1338"/>
      <c r="O118" s="1339"/>
      <c r="P118" s="1339"/>
      <c r="R118" s="1340"/>
      <c r="S118" s="1340"/>
      <c r="T118" s="1341"/>
    </row>
    <row r="119" spans="4:20" ht="73.5" customHeight="1" x14ac:dyDescent="0.2">
      <c r="D119" s="273"/>
      <c r="F119" s="1336"/>
      <c r="G119" s="1337"/>
      <c r="H119" s="1337"/>
      <c r="I119" s="1337"/>
      <c r="J119" s="1288"/>
      <c r="K119" s="1108"/>
      <c r="L119" s="1108"/>
      <c r="M119" s="1336"/>
      <c r="N119" s="1338"/>
      <c r="O119" s="1339"/>
      <c r="P119" s="1339"/>
      <c r="R119" s="1340"/>
      <c r="S119" s="1340"/>
      <c r="T119" s="1341"/>
    </row>
    <row r="120" spans="4:20" ht="73.5" customHeight="1" x14ac:dyDescent="0.2">
      <c r="D120" s="273"/>
      <c r="F120" s="1336"/>
      <c r="G120" s="1337"/>
      <c r="H120" s="1337"/>
      <c r="I120" s="1337"/>
      <c r="J120" s="1288"/>
      <c r="K120" s="1108"/>
      <c r="L120" s="1108"/>
      <c r="M120" s="1336"/>
      <c r="N120" s="1338"/>
      <c r="O120" s="1339"/>
      <c r="P120" s="1339"/>
      <c r="R120" s="1340"/>
      <c r="S120" s="1340"/>
      <c r="T120" s="1341"/>
    </row>
    <row r="121" spans="4:20" ht="73.5" customHeight="1" x14ac:dyDescent="0.2">
      <c r="D121" s="273"/>
      <c r="F121" s="1336"/>
      <c r="G121" s="1337"/>
      <c r="H121" s="1337"/>
      <c r="I121" s="1337"/>
      <c r="J121" s="1288"/>
      <c r="K121" s="1108"/>
      <c r="L121" s="1108"/>
      <c r="M121" s="1336"/>
      <c r="N121" s="1338"/>
      <c r="O121" s="1339"/>
      <c r="P121" s="1339"/>
      <c r="R121" s="1340"/>
      <c r="S121" s="1340"/>
      <c r="T121" s="1341"/>
    </row>
    <row r="122" spans="4:20" ht="73.5" customHeight="1" x14ac:dyDescent="0.2">
      <c r="D122" s="273"/>
      <c r="F122" s="1336"/>
      <c r="G122" s="1337"/>
      <c r="H122" s="1337"/>
      <c r="I122" s="1337"/>
      <c r="J122" s="1288"/>
      <c r="K122" s="1108"/>
      <c r="L122" s="1108"/>
      <c r="M122" s="1336"/>
      <c r="N122" s="1338"/>
      <c r="O122" s="1339"/>
      <c r="P122" s="1339"/>
      <c r="R122" s="1340"/>
      <c r="S122" s="1340"/>
      <c r="T122" s="1341"/>
    </row>
    <row r="123" spans="4:20" ht="73.5" customHeight="1" x14ac:dyDescent="0.2">
      <c r="D123" s="273"/>
      <c r="F123" s="1336"/>
      <c r="G123" s="1337"/>
      <c r="H123" s="1337"/>
      <c r="I123" s="1337"/>
      <c r="J123" s="1288"/>
      <c r="K123" s="1108"/>
      <c r="L123" s="1108"/>
      <c r="M123" s="1336"/>
      <c r="N123" s="1338"/>
      <c r="O123" s="1339"/>
      <c r="P123" s="1339"/>
      <c r="R123" s="1340"/>
      <c r="S123" s="1340"/>
      <c r="T123" s="1341"/>
    </row>
    <row r="124" spans="4:20" ht="73.5" customHeight="1" x14ac:dyDescent="0.2">
      <c r="D124" s="273"/>
      <c r="F124" s="1336"/>
      <c r="G124" s="1337"/>
      <c r="H124" s="1337"/>
      <c r="I124" s="1337"/>
      <c r="J124" s="1288"/>
      <c r="K124" s="1108"/>
      <c r="L124" s="1108"/>
      <c r="M124" s="1336"/>
      <c r="N124" s="1338"/>
      <c r="O124" s="1339"/>
      <c r="P124" s="1339"/>
      <c r="R124" s="1340"/>
      <c r="S124" s="1340"/>
      <c r="T124" s="1341"/>
    </row>
    <row r="125" spans="4:20" ht="73.5" customHeight="1" x14ac:dyDescent="0.2">
      <c r="D125" s="273"/>
      <c r="F125" s="1336"/>
      <c r="G125" s="1337"/>
      <c r="H125" s="1337"/>
      <c r="I125" s="1337"/>
      <c r="J125" s="1288"/>
      <c r="K125" s="1108"/>
      <c r="L125" s="1108"/>
      <c r="M125" s="1336"/>
      <c r="N125" s="1338"/>
      <c r="O125" s="1339"/>
      <c r="P125" s="1339"/>
      <c r="R125" s="1340"/>
      <c r="S125" s="1340"/>
      <c r="T125" s="1341"/>
    </row>
    <row r="126" spans="4:20" ht="73.5" customHeight="1" x14ac:dyDescent="0.2">
      <c r="D126" s="273"/>
      <c r="F126" s="1336"/>
      <c r="G126" s="1337"/>
      <c r="H126" s="1337"/>
      <c r="I126" s="1337"/>
      <c r="J126" s="1288"/>
      <c r="K126" s="1108"/>
      <c r="L126" s="1108"/>
      <c r="M126" s="1336"/>
      <c r="N126" s="1338"/>
      <c r="O126" s="1339"/>
      <c r="P126" s="1339"/>
      <c r="R126" s="1340"/>
      <c r="S126" s="1340"/>
      <c r="T126" s="1341"/>
    </row>
    <row r="127" spans="4:20" ht="73.5" customHeight="1" x14ac:dyDescent="0.2">
      <c r="D127" s="273"/>
      <c r="F127" s="1336"/>
      <c r="G127" s="1337"/>
      <c r="H127" s="1337"/>
      <c r="I127" s="1337"/>
      <c r="J127" s="1288"/>
      <c r="K127" s="1108"/>
      <c r="L127" s="1108"/>
      <c r="M127" s="1336"/>
      <c r="N127" s="1338"/>
      <c r="O127" s="1339"/>
      <c r="P127" s="1339"/>
      <c r="R127" s="1340"/>
      <c r="S127" s="1340"/>
      <c r="T127" s="1341"/>
    </row>
    <row r="139" spans="4:19" ht="73.5" customHeight="1" x14ac:dyDescent="0.2">
      <c r="D139" s="273"/>
      <c r="Q139" s="563"/>
      <c r="R139" s="563"/>
      <c r="S139" s="1344"/>
    </row>
    <row r="140" spans="4:19" ht="73.5" customHeight="1" x14ac:dyDescent="0.2">
      <c r="D140" s="273"/>
      <c r="Q140" s="563"/>
      <c r="R140" s="563"/>
      <c r="S140" s="1344"/>
    </row>
    <row r="141" spans="4:19" ht="73.5" customHeight="1" x14ac:dyDescent="0.2">
      <c r="D141" s="273"/>
      <c r="Q141" s="563"/>
      <c r="R141" s="563"/>
      <c r="S141" s="1344"/>
    </row>
  </sheetData>
  <mergeCells count="22">
    <mergeCell ref="W4:W6"/>
    <mergeCell ref="X4:X6"/>
    <mergeCell ref="C1:X1"/>
    <mergeCell ref="A4:A6"/>
    <mergeCell ref="C4:C6"/>
    <mergeCell ref="D4:D6"/>
    <mergeCell ref="E4:E6"/>
    <mergeCell ref="F4:F6"/>
    <mergeCell ref="G4:H4"/>
    <mergeCell ref="I4:I6"/>
    <mergeCell ref="J4:J6"/>
    <mergeCell ref="K4:K6"/>
    <mergeCell ref="C17:F17"/>
    <mergeCell ref="L4:L6"/>
    <mergeCell ref="M4:M6"/>
    <mergeCell ref="N4:N6"/>
    <mergeCell ref="O4:R4"/>
    <mergeCell ref="Y4:Y6"/>
    <mergeCell ref="Z4:Z6"/>
    <mergeCell ref="AA4:AA6"/>
    <mergeCell ref="AC4:AC6"/>
    <mergeCell ref="AD4:A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EF8D-4A4B-40A6-8757-D2B934DF4A9B}">
  <sheetPr>
    <tabColor rgb="FFFFFF00"/>
  </sheetPr>
  <dimension ref="A1:AB30"/>
  <sheetViews>
    <sheetView topLeftCell="A4" zoomScaleNormal="100" zoomScaleSheetLayoutView="100" workbookViewId="0">
      <selection activeCell="K9" sqref="K9"/>
    </sheetView>
  </sheetViews>
  <sheetFormatPr defaultRowHeight="17.25" x14ac:dyDescent="0.4"/>
  <cols>
    <col min="1" max="1" width="3.7109375" style="1230" customWidth="1"/>
    <col min="2" max="2" width="4.140625" style="1230" customWidth="1"/>
    <col min="3" max="3" width="9.140625" style="1230"/>
    <col min="4" max="4" width="5" style="1230" customWidth="1"/>
    <col min="5" max="5" width="7.5703125" style="1234" customWidth="1"/>
    <col min="6" max="6" width="7.7109375" style="1230" bestFit="1" customWidth="1"/>
    <col min="7" max="7" width="8.85546875" style="1230" customWidth="1"/>
    <col min="8" max="8" width="7" style="1230" customWidth="1"/>
    <col min="9" max="9" width="8.28515625" style="1230" customWidth="1"/>
    <col min="10" max="10" width="9" style="1230" bestFit="1" customWidth="1"/>
    <col min="11" max="11" width="6.42578125" style="1230" customWidth="1"/>
    <col min="12" max="12" width="8.85546875" style="1230" customWidth="1"/>
    <col min="13" max="13" width="5.28515625" style="1230" customWidth="1"/>
    <col min="14" max="14" width="7.5703125" style="1230" customWidth="1"/>
    <col min="15" max="15" width="4.85546875" style="1230" customWidth="1"/>
    <col min="16" max="16" width="9" style="1230" customWidth="1"/>
    <col min="17" max="24" width="4.28515625" style="1229" customWidth="1"/>
    <col min="25" max="28" width="4.28515625" style="1230" customWidth="1"/>
    <col min="29" max="16384" width="9.140625" style="1230"/>
  </cols>
  <sheetData>
    <row r="1" spans="1:28" ht="13.5" customHeight="1" x14ac:dyDescent="0.4">
      <c r="A1" s="2542" t="s">
        <v>1220</v>
      </c>
      <c r="B1" s="2542"/>
      <c r="C1" s="2542"/>
      <c r="D1" s="2542"/>
      <c r="E1" s="2542"/>
      <c r="F1" s="2542"/>
      <c r="G1" s="2542"/>
      <c r="H1" s="2542"/>
      <c r="I1" s="2542"/>
      <c r="J1" s="2542"/>
      <c r="K1" s="2542"/>
      <c r="L1" s="2542"/>
      <c r="M1" s="100"/>
      <c r="N1" s="100"/>
      <c r="O1" s="100"/>
      <c r="P1" s="100"/>
    </row>
    <row r="2" spans="1:28" ht="12" customHeight="1" x14ac:dyDescent="0.4">
      <c r="A2" s="2543" t="s">
        <v>122</v>
      </c>
      <c r="B2" s="2543"/>
      <c r="C2" s="2543"/>
      <c r="D2" s="2543"/>
      <c r="E2" s="2543"/>
      <c r="F2" s="2543"/>
      <c r="G2" s="2543"/>
      <c r="H2" s="2543"/>
      <c r="I2" s="2543"/>
      <c r="J2" s="2543"/>
      <c r="K2" s="2543"/>
      <c r="L2" s="2543"/>
      <c r="M2" s="101"/>
      <c r="N2" s="101"/>
      <c r="O2" s="101"/>
      <c r="P2" s="101"/>
      <c r="Q2" s="2544" t="s">
        <v>525</v>
      </c>
      <c r="R2" s="2544"/>
      <c r="S2" s="2544"/>
      <c r="T2" s="2544"/>
      <c r="U2" s="2545" t="s">
        <v>7</v>
      </c>
      <c r="V2" s="2545"/>
      <c r="W2" s="2545"/>
      <c r="X2" s="2545"/>
      <c r="Y2" s="2546" t="s">
        <v>714</v>
      </c>
      <c r="Z2" s="2546"/>
      <c r="AA2" s="2546"/>
      <c r="AB2" s="2546"/>
    </row>
    <row r="3" spans="1:28" s="33" customFormat="1" ht="16.5" customHeight="1" x14ac:dyDescent="0.2">
      <c r="A3" s="2555" t="s">
        <v>36</v>
      </c>
      <c r="B3" s="2557" t="s">
        <v>17</v>
      </c>
      <c r="C3" s="2558"/>
      <c r="D3" s="2559" t="s">
        <v>143</v>
      </c>
      <c r="E3" s="2560"/>
      <c r="F3" s="2561" t="s">
        <v>37</v>
      </c>
      <c r="G3" s="2562"/>
      <c r="H3" s="2563" t="s">
        <v>882</v>
      </c>
      <c r="I3" s="2564"/>
      <c r="J3" s="102" t="s">
        <v>38</v>
      </c>
      <c r="K3" s="2547" t="s">
        <v>97</v>
      </c>
      <c r="L3" s="2548"/>
      <c r="M3" s="2547" t="s">
        <v>1165</v>
      </c>
      <c r="N3" s="2548"/>
      <c r="O3" s="2547" t="s">
        <v>39</v>
      </c>
      <c r="P3" s="2565"/>
      <c r="Q3" s="2149" t="s">
        <v>116</v>
      </c>
      <c r="R3" s="2150" t="s">
        <v>46</v>
      </c>
      <c r="S3" s="2150" t="s">
        <v>77</v>
      </c>
      <c r="T3" s="2150" t="s">
        <v>45</v>
      </c>
      <c r="U3" s="2151" t="s">
        <v>24</v>
      </c>
      <c r="V3" s="2151" t="s">
        <v>25</v>
      </c>
      <c r="W3" s="2151" t="s">
        <v>26</v>
      </c>
      <c r="X3" s="2151" t="s">
        <v>27</v>
      </c>
      <c r="Y3" s="1261" t="s">
        <v>715</v>
      </c>
      <c r="Z3" s="1261" t="s">
        <v>716</v>
      </c>
      <c r="AA3" s="1261" t="s">
        <v>717</v>
      </c>
      <c r="AB3" s="1261" t="s">
        <v>718</v>
      </c>
    </row>
    <row r="4" spans="1:28" s="33" customFormat="1" ht="45.75" customHeight="1" x14ac:dyDescent="0.2">
      <c r="A4" s="2556"/>
      <c r="B4" s="103" t="s">
        <v>40</v>
      </c>
      <c r="C4" s="104" t="s">
        <v>41</v>
      </c>
      <c r="D4" s="103" t="s">
        <v>40</v>
      </c>
      <c r="E4" s="102" t="s">
        <v>136</v>
      </c>
      <c r="F4" s="104" t="s">
        <v>132</v>
      </c>
      <c r="G4" s="104" t="s">
        <v>41</v>
      </c>
      <c r="H4" s="104" t="s">
        <v>132</v>
      </c>
      <c r="I4" s="104" t="s">
        <v>41</v>
      </c>
      <c r="J4" s="104" t="s">
        <v>42</v>
      </c>
      <c r="K4" s="104" t="s">
        <v>132</v>
      </c>
      <c r="L4" s="104" t="s">
        <v>41</v>
      </c>
      <c r="M4" s="104" t="s">
        <v>132</v>
      </c>
      <c r="N4" s="104" t="s">
        <v>41</v>
      </c>
      <c r="O4" s="104" t="s">
        <v>1234</v>
      </c>
      <c r="P4" s="2141" t="s">
        <v>41</v>
      </c>
      <c r="Q4" s="2149" t="s">
        <v>182</v>
      </c>
      <c r="R4" s="2150" t="s">
        <v>9</v>
      </c>
      <c r="S4" s="1766" t="s">
        <v>180</v>
      </c>
      <c r="T4" s="2150" t="s">
        <v>181</v>
      </c>
      <c r="U4" s="2151" t="s">
        <v>8</v>
      </c>
      <c r="V4" s="2151" t="s">
        <v>9</v>
      </c>
      <c r="W4" s="2151" t="s">
        <v>10</v>
      </c>
      <c r="X4" s="2151" t="s">
        <v>11</v>
      </c>
      <c r="Y4" s="1262" t="s">
        <v>719</v>
      </c>
      <c r="Z4" s="1262" t="s">
        <v>720</v>
      </c>
      <c r="AA4" s="1262" t="s">
        <v>968</v>
      </c>
      <c r="AB4" s="1262" t="s">
        <v>722</v>
      </c>
    </row>
    <row r="5" spans="1:28" ht="15.75" customHeight="1" x14ac:dyDescent="0.4">
      <c r="A5" s="105">
        <v>1</v>
      </c>
      <c r="B5" s="106">
        <f>+ยุทธ1!F16</f>
        <v>6</v>
      </c>
      <c r="C5" s="106">
        <f>+ยุทธ1!G16</f>
        <v>359330</v>
      </c>
      <c r="D5" s="107">
        <v>0</v>
      </c>
      <c r="E5" s="106">
        <v>0</v>
      </c>
      <c r="F5" s="106">
        <v>0</v>
      </c>
      <c r="G5" s="106">
        <v>0</v>
      </c>
      <c r="H5" s="106">
        <v>0</v>
      </c>
      <c r="I5" s="106">
        <v>0</v>
      </c>
      <c r="J5" s="106">
        <f>+ยุทธ1!F17</f>
        <v>1</v>
      </c>
      <c r="K5" s="108">
        <v>0</v>
      </c>
      <c r="L5" s="108">
        <v>0</v>
      </c>
      <c r="M5" s="1233"/>
      <c r="N5" s="1233"/>
      <c r="O5" s="109">
        <f>+B5+D5+F5+J5+K5</f>
        <v>7</v>
      </c>
      <c r="P5" s="2142">
        <f>+C5+E5+G5+I5+J5+L5</f>
        <v>359331</v>
      </c>
      <c r="Q5" s="1246">
        <f>+ยุทธ1!N2</f>
        <v>0</v>
      </c>
      <c r="R5" s="1246">
        <f>+ยุทธ1!O2</f>
        <v>0</v>
      </c>
      <c r="S5" s="1246">
        <f>+ยุทธ1!P2</f>
        <v>0</v>
      </c>
      <c r="T5" s="1246">
        <f>+ยุทธ1!Q2</f>
        <v>7</v>
      </c>
      <c r="U5" s="1247">
        <f>+ยุทธ1!Q2</f>
        <v>7</v>
      </c>
      <c r="V5" s="1247">
        <f>+ยุทธ1!S2</f>
        <v>0</v>
      </c>
      <c r="W5" s="1247">
        <f>+ยุทธ1!T2</f>
        <v>0</v>
      </c>
      <c r="X5" s="1247">
        <f>+ยุทธ2!U2</f>
        <v>0</v>
      </c>
      <c r="Y5" s="1263">
        <v>0</v>
      </c>
      <c r="Z5" s="1263">
        <v>0</v>
      </c>
      <c r="AA5" s="1263">
        <v>0</v>
      </c>
      <c r="AB5" s="1263">
        <f>+ยุทธ1!Q2</f>
        <v>7</v>
      </c>
    </row>
    <row r="6" spans="1:28" ht="16.5" customHeight="1" x14ac:dyDescent="0.4">
      <c r="A6" s="105">
        <v>2</v>
      </c>
      <c r="B6" s="106">
        <f>+ยุทธ2!E22</f>
        <v>8</v>
      </c>
      <c r="C6" s="106">
        <f>+ยุทธ2!F22</f>
        <v>1493810</v>
      </c>
      <c r="D6" s="107">
        <f>+ยุทธ2!C24</f>
        <v>1</v>
      </c>
      <c r="E6" s="107">
        <f>+ยุทธ2!D24</f>
        <v>85000</v>
      </c>
      <c r="F6" s="106">
        <v>0</v>
      </c>
      <c r="G6" s="106">
        <v>0</v>
      </c>
      <c r="H6" s="106">
        <f>+ยุทธ2!C25</f>
        <v>1</v>
      </c>
      <c r="I6" s="106">
        <f>+ยุทธ2!D25</f>
        <v>380800</v>
      </c>
      <c r="J6" s="106">
        <f>+ยุทธ2!E23</f>
        <v>1</v>
      </c>
      <c r="K6" s="106">
        <f>+ยุทธ2!F23</f>
        <v>0</v>
      </c>
      <c r="L6" s="108">
        <v>0</v>
      </c>
      <c r="M6" s="1233">
        <f>+ยุทธ2!E26</f>
        <v>1</v>
      </c>
      <c r="N6" s="2144">
        <f>+ยุทธ2!F26</f>
        <v>26930</v>
      </c>
      <c r="O6" s="109">
        <f>+B6+D6+F6+H6+J6+K6+M6</f>
        <v>12</v>
      </c>
      <c r="P6" s="2142">
        <f>+C6+E6+G6+I6+K6+L6+N6</f>
        <v>1986540</v>
      </c>
      <c r="Q6" s="1246">
        <f>+ยุทธ2!N2</f>
        <v>0</v>
      </c>
      <c r="R6" s="1246">
        <f>+ยุทธ2!S2</f>
        <v>12</v>
      </c>
      <c r="S6" s="1246"/>
      <c r="T6" s="1246"/>
      <c r="U6" s="1247"/>
      <c r="V6" s="1247">
        <f>+ยุทธ2!S2</f>
        <v>12</v>
      </c>
      <c r="W6" s="1247">
        <f>+ยุทธ2!T2</f>
        <v>0</v>
      </c>
      <c r="X6" s="1247">
        <f>+ยุทธ2!U3</f>
        <v>0</v>
      </c>
      <c r="Y6" s="1263">
        <v>0</v>
      </c>
      <c r="Z6" s="1263">
        <f>+ยุทธ2!S2</f>
        <v>12</v>
      </c>
      <c r="AA6" s="1263">
        <v>0</v>
      </c>
      <c r="AB6" s="1263">
        <v>0</v>
      </c>
    </row>
    <row r="7" spans="1:28" ht="16.5" customHeight="1" x14ac:dyDescent="0.4">
      <c r="A7" s="105">
        <v>3</v>
      </c>
      <c r="B7" s="106">
        <v>0</v>
      </c>
      <c r="C7" s="106">
        <v>0</v>
      </c>
      <c r="D7" s="107">
        <v>0</v>
      </c>
      <c r="E7" s="106">
        <v>0</v>
      </c>
      <c r="F7" s="106">
        <f>+ยุทธ3!E21</f>
        <v>1</v>
      </c>
      <c r="G7" s="106">
        <f>+ยุทธ3!F21</f>
        <v>150000</v>
      </c>
      <c r="H7" s="106">
        <v>0</v>
      </c>
      <c r="I7" s="106">
        <v>0</v>
      </c>
      <c r="J7" s="106">
        <f>+ยุทธ3!E20</f>
        <v>10</v>
      </c>
      <c r="K7" s="108">
        <v>0</v>
      </c>
      <c r="L7" s="108"/>
      <c r="M7" s="1233"/>
      <c r="N7" s="1233"/>
      <c r="O7" s="109">
        <f>+B7+D7+F7+H7+J7+K7+M7</f>
        <v>11</v>
      </c>
      <c r="P7" s="109">
        <f>+C7+E7+G7+I7+K7+L7+N7</f>
        <v>150000</v>
      </c>
      <c r="Q7" s="1246">
        <f>+ยุทธ3!N2</f>
        <v>11</v>
      </c>
      <c r="R7" s="1246"/>
      <c r="S7" s="1246"/>
      <c r="T7" s="1246"/>
      <c r="U7" s="1247">
        <f>+ยุทธ3!R2</f>
        <v>0</v>
      </c>
      <c r="V7" s="1247"/>
      <c r="W7" s="1247">
        <f>+ยุทธ3!T2</f>
        <v>11</v>
      </c>
      <c r="X7" s="1247">
        <f>+ยุทธ3!U2</f>
        <v>0</v>
      </c>
      <c r="Y7" s="1263"/>
      <c r="Z7" s="1263">
        <v>0</v>
      </c>
      <c r="AA7" s="1263">
        <f>+ยุทธ3!T2</f>
        <v>11</v>
      </c>
      <c r="AB7" s="1263">
        <v>0</v>
      </c>
    </row>
    <row r="8" spans="1:28" ht="14.25" customHeight="1" x14ac:dyDescent="0.4">
      <c r="A8" s="105">
        <v>4</v>
      </c>
      <c r="B8" s="1759">
        <f>+ยุทธ4!E32</f>
        <v>22</v>
      </c>
      <c r="C8" s="1759">
        <f>+ยุทธ4!F32</f>
        <v>1557170</v>
      </c>
      <c r="D8" s="110">
        <f>+ยุทธ4!E33</f>
        <v>1</v>
      </c>
      <c r="E8" s="110">
        <f>+ยุทธ4!F33</f>
        <v>140360</v>
      </c>
      <c r="F8" s="111">
        <v>0</v>
      </c>
      <c r="G8" s="111">
        <v>0</v>
      </c>
      <c r="H8" s="106">
        <v>0</v>
      </c>
      <c r="I8" s="106">
        <v>0</v>
      </c>
      <c r="J8" s="106">
        <v>0</v>
      </c>
      <c r="K8" s="108">
        <v>0</v>
      </c>
      <c r="L8" s="110">
        <v>0</v>
      </c>
      <c r="M8" s="1233"/>
      <c r="N8" s="1233"/>
      <c r="O8" s="109">
        <f>+B8+D8+F8+J8+K8</f>
        <v>23</v>
      </c>
      <c r="P8" s="2142">
        <f>+C8+E8+G8+I8+J8+L8</f>
        <v>1697530</v>
      </c>
      <c r="Q8" s="1246">
        <f>+ยุทธ4!N2</f>
        <v>0</v>
      </c>
      <c r="R8" s="1246">
        <f>+ยุทธ4!O2</f>
        <v>0</v>
      </c>
      <c r="S8" s="1246">
        <f>+ยุทธ4!P2</f>
        <v>22</v>
      </c>
      <c r="T8" s="1246">
        <f>+ยุทธ3!Q3</f>
        <v>0</v>
      </c>
      <c r="U8" s="1247">
        <f>+ยุทธ4!R2</f>
        <v>0</v>
      </c>
      <c r="V8" s="1247">
        <f>+ยุทธ4!S2</f>
        <v>0</v>
      </c>
      <c r="W8" s="1247">
        <f>+ยุทธ4!T2</f>
        <v>0</v>
      </c>
      <c r="X8" s="1247">
        <f>+ยุทธ4!U2</f>
        <v>22</v>
      </c>
      <c r="Y8" s="1263">
        <v>0</v>
      </c>
      <c r="Z8" s="1263">
        <v>0</v>
      </c>
      <c r="AA8" s="1263"/>
      <c r="AB8" s="1263">
        <f>+ยุทธ4!U2</f>
        <v>22</v>
      </c>
    </row>
    <row r="9" spans="1:28" ht="15" customHeight="1" x14ac:dyDescent="0.4">
      <c r="A9" s="105" t="s">
        <v>479</v>
      </c>
      <c r="B9" s="106">
        <v>0</v>
      </c>
      <c r="C9" s="106">
        <v>0</v>
      </c>
      <c r="D9" s="106">
        <v>0</v>
      </c>
      <c r="E9" s="106">
        <v>0</v>
      </c>
      <c r="F9" s="111">
        <v>0</v>
      </c>
      <c r="G9" s="111">
        <v>0</v>
      </c>
      <c r="H9" s="106">
        <v>0</v>
      </c>
      <c r="I9" s="106">
        <v>0</v>
      </c>
      <c r="J9" s="106">
        <v>0</v>
      </c>
      <c r="K9" s="106">
        <f>+ศพ2565!G41</f>
        <v>6</v>
      </c>
      <c r="L9" s="106">
        <f>+ศพ2565!I41</f>
        <v>3124820</v>
      </c>
      <c r="M9" s="1233"/>
      <c r="N9" s="1233"/>
      <c r="O9" s="109">
        <f>+B9+D9+F9+J9+K9</f>
        <v>6</v>
      </c>
      <c r="P9" s="2143">
        <f>+C9+E9+G9+L9</f>
        <v>3124820</v>
      </c>
      <c r="Q9" s="1246">
        <f>+ศพ2565!J2</f>
        <v>0</v>
      </c>
      <c r="R9" s="1246">
        <f>+ศพ2565!K2</f>
        <v>0</v>
      </c>
      <c r="S9" s="1246">
        <f>+ศพ2565!L2</f>
        <v>6</v>
      </c>
      <c r="T9" s="1246"/>
      <c r="U9" s="1247">
        <f>+ศพ2565!N2</f>
        <v>0</v>
      </c>
      <c r="V9" s="1247">
        <f>+ศพ2565!O2</f>
        <v>0</v>
      </c>
      <c r="W9" s="1247">
        <f>+ศพ2565!P2</f>
        <v>0</v>
      </c>
      <c r="X9" s="1247">
        <f>+ศพ2565!Q2</f>
        <v>6</v>
      </c>
      <c r="Y9" s="1263">
        <f>+[1]ศพ2565!R2</f>
        <v>0</v>
      </c>
      <c r="Z9" s="1263">
        <f>+[1]ศพ2565!S2</f>
        <v>0</v>
      </c>
      <c r="AA9" s="1263">
        <v>6</v>
      </c>
      <c r="AB9" s="1263">
        <f>+[1]ศพ2565!U2</f>
        <v>0</v>
      </c>
    </row>
    <row r="10" spans="1:28" s="29" customFormat="1" ht="16.5" customHeight="1" x14ac:dyDescent="0.2">
      <c r="A10" s="112" t="s">
        <v>35</v>
      </c>
      <c r="B10" s="113">
        <f>SUM(B5:B9)</f>
        <v>36</v>
      </c>
      <c r="C10" s="113">
        <f>SUM(C5:C9)</f>
        <v>3410310</v>
      </c>
      <c r="D10" s="113">
        <f t="shared" ref="D10:I10" si="0">SUM(D5:D9)</f>
        <v>2</v>
      </c>
      <c r="E10" s="113">
        <f t="shared" si="0"/>
        <v>225360</v>
      </c>
      <c r="F10" s="113">
        <f t="shared" si="0"/>
        <v>1</v>
      </c>
      <c r="G10" s="113">
        <f t="shared" si="0"/>
        <v>150000</v>
      </c>
      <c r="H10" s="113">
        <f t="shared" si="0"/>
        <v>1</v>
      </c>
      <c r="I10" s="113">
        <f t="shared" si="0"/>
        <v>380800</v>
      </c>
      <c r="J10" s="113">
        <f>SUM(J5:J9)</f>
        <v>12</v>
      </c>
      <c r="K10" s="113">
        <f>SUM(K5:K9)</f>
        <v>6</v>
      </c>
      <c r="L10" s="113">
        <f>SUM(L9)</f>
        <v>3124820</v>
      </c>
      <c r="M10" s="113">
        <f t="shared" ref="M10:AB10" si="1">SUM(M5:M9)</f>
        <v>1</v>
      </c>
      <c r="N10" s="113">
        <f t="shared" si="1"/>
        <v>26930</v>
      </c>
      <c r="O10" s="109">
        <f t="shared" si="1"/>
        <v>59</v>
      </c>
      <c r="P10" s="2142">
        <f t="shared" si="1"/>
        <v>7318221</v>
      </c>
      <c r="Q10" s="1249">
        <f t="shared" si="1"/>
        <v>11</v>
      </c>
      <c r="R10" s="1249">
        <f t="shared" si="1"/>
        <v>12</v>
      </c>
      <c r="S10" s="1249">
        <f t="shared" si="1"/>
        <v>28</v>
      </c>
      <c r="T10" s="1249">
        <f t="shared" si="1"/>
        <v>7</v>
      </c>
      <c r="U10" s="1249">
        <f t="shared" si="1"/>
        <v>7</v>
      </c>
      <c r="V10" s="1249">
        <f t="shared" si="1"/>
        <v>12</v>
      </c>
      <c r="W10" s="1249">
        <f t="shared" si="1"/>
        <v>11</v>
      </c>
      <c r="X10" s="1249">
        <f t="shared" si="1"/>
        <v>28</v>
      </c>
      <c r="Y10" s="1264">
        <f t="shared" si="1"/>
        <v>0</v>
      </c>
      <c r="Z10" s="1264">
        <f t="shared" si="1"/>
        <v>12</v>
      </c>
      <c r="AA10" s="1264">
        <f t="shared" si="1"/>
        <v>17</v>
      </c>
      <c r="AB10" s="1264">
        <f t="shared" si="1"/>
        <v>29</v>
      </c>
    </row>
    <row r="11" spans="1:28" ht="4.5" customHeight="1" x14ac:dyDescent="0.4">
      <c r="A11" s="115"/>
      <c r="B11" s="115"/>
      <c r="C11" s="1231"/>
      <c r="D11" s="115"/>
      <c r="E11" s="115"/>
      <c r="F11" s="115"/>
      <c r="G11" s="1231"/>
      <c r="H11" s="115"/>
      <c r="I11" s="115"/>
      <c r="J11" s="115"/>
      <c r="P11" s="1692"/>
      <c r="Q11" s="1250"/>
      <c r="R11" s="1251"/>
      <c r="S11" s="1252"/>
      <c r="T11" s="1252"/>
      <c r="U11" s="1253"/>
      <c r="V11" s="1254"/>
      <c r="W11" s="1251"/>
      <c r="X11" s="1251"/>
      <c r="Y11" s="1255"/>
      <c r="Z11" s="1255"/>
      <c r="AA11" s="1255"/>
      <c r="AB11" s="1255"/>
    </row>
    <row r="12" spans="1:28" ht="16.5" customHeight="1" x14ac:dyDescent="0.4">
      <c r="A12" s="2528" t="s">
        <v>123</v>
      </c>
      <c r="B12" s="2528"/>
      <c r="C12" s="2528"/>
      <c r="D12" s="2528"/>
      <c r="E12" s="2528"/>
      <c r="F12" s="2528"/>
      <c r="G12" s="1851"/>
      <c r="H12" s="116"/>
      <c r="I12" s="116"/>
      <c r="J12" s="116"/>
      <c r="K12" s="116"/>
      <c r="O12" s="1235">
        <f>+O5+O6+O7+O8</f>
        <v>53</v>
      </c>
      <c r="P12" s="1235">
        <f>+P5+P6+P7+P8</f>
        <v>4193401</v>
      </c>
      <c r="Q12" s="2525" t="s">
        <v>525</v>
      </c>
      <c r="R12" s="2526"/>
      <c r="S12" s="2526"/>
      <c r="T12" s="2527"/>
      <c r="U12" s="2539" t="s">
        <v>526</v>
      </c>
      <c r="V12" s="2540"/>
      <c r="W12" s="2540"/>
      <c r="X12" s="2541"/>
      <c r="Y12" s="2552" t="s">
        <v>714</v>
      </c>
      <c r="Z12" s="2553"/>
      <c r="AA12" s="2553"/>
      <c r="AB12" s="2554"/>
    </row>
    <row r="13" spans="1:28" ht="22.5" customHeight="1" x14ac:dyDescent="0.4">
      <c r="A13" s="2566" t="s">
        <v>43</v>
      </c>
      <c r="B13" s="2524" t="s">
        <v>17</v>
      </c>
      <c r="C13" s="2524"/>
      <c r="D13" s="1228" t="s">
        <v>38</v>
      </c>
      <c r="E13" s="2529" t="s">
        <v>35</v>
      </c>
      <c r="F13" s="2529"/>
      <c r="J13" s="1231"/>
      <c r="K13" s="1232"/>
      <c r="L13" s="1231"/>
      <c r="M13" s="120"/>
      <c r="N13" s="1760"/>
      <c r="O13" s="1760"/>
      <c r="P13" s="1760"/>
      <c r="Q13" s="1236" t="s">
        <v>116</v>
      </c>
      <c r="R13" s="1237" t="s">
        <v>46</v>
      </c>
      <c r="S13" s="1237" t="s">
        <v>77</v>
      </c>
      <c r="T13" s="1237" t="s">
        <v>45</v>
      </c>
      <c r="U13" s="1238" t="s">
        <v>24</v>
      </c>
      <c r="V13" s="1238" t="s">
        <v>25</v>
      </c>
      <c r="W13" s="1238" t="s">
        <v>26</v>
      </c>
      <c r="X13" s="1239" t="s">
        <v>27</v>
      </c>
      <c r="Y13" s="1240" t="s">
        <v>715</v>
      </c>
      <c r="Z13" s="1240" t="s">
        <v>716</v>
      </c>
      <c r="AA13" s="1240" t="s">
        <v>717</v>
      </c>
      <c r="AB13" s="1240" t="s">
        <v>718</v>
      </c>
    </row>
    <row r="14" spans="1:28" ht="39.75" customHeight="1" x14ac:dyDescent="0.4">
      <c r="A14" s="2566"/>
      <c r="B14" s="2255" t="s">
        <v>42</v>
      </c>
      <c r="C14" s="2256" t="s">
        <v>41</v>
      </c>
      <c r="D14" s="2255" t="s">
        <v>42</v>
      </c>
      <c r="E14" s="2255" t="s">
        <v>42</v>
      </c>
      <c r="F14" s="2255" t="s">
        <v>44</v>
      </c>
      <c r="J14" s="1231"/>
      <c r="K14" s="1231"/>
      <c r="L14" s="1231"/>
      <c r="M14" s="1231"/>
      <c r="N14" s="1231"/>
      <c r="O14" s="1231"/>
      <c r="P14" s="1231"/>
      <c r="Q14" s="1241" t="s">
        <v>182</v>
      </c>
      <c r="R14" s="1242" t="s">
        <v>9</v>
      </c>
      <c r="S14" s="1766" t="s">
        <v>180</v>
      </c>
      <c r="T14" s="1242" t="s">
        <v>181</v>
      </c>
      <c r="U14" s="1243" t="s">
        <v>8</v>
      </c>
      <c r="V14" s="1243" t="s">
        <v>9</v>
      </c>
      <c r="W14" s="1243" t="s">
        <v>10</v>
      </c>
      <c r="X14" s="1244" t="s">
        <v>11</v>
      </c>
      <c r="Y14" s="1245" t="s">
        <v>719</v>
      </c>
      <c r="Z14" s="1245" t="s">
        <v>720</v>
      </c>
      <c r="AA14" s="1245" t="s">
        <v>721</v>
      </c>
      <c r="AB14" s="1245" t="s">
        <v>722</v>
      </c>
    </row>
    <row r="15" spans="1:28" ht="13.5" customHeight="1" x14ac:dyDescent="0.4">
      <c r="A15" s="117">
        <v>1</v>
      </c>
      <c r="B15" s="118">
        <f>+'ปฐมภูมิ 1'!F11</f>
        <v>2</v>
      </c>
      <c r="C15" s="118">
        <f>+'ปฐมภูมิ 1'!G11</f>
        <v>52000</v>
      </c>
      <c r="D15" s="1233">
        <v>0</v>
      </c>
      <c r="E15" s="119">
        <f>+B15+D15</f>
        <v>2</v>
      </c>
      <c r="F15" s="119">
        <f>+C15</f>
        <v>52000</v>
      </c>
      <c r="J15" s="1231"/>
      <c r="K15" s="1231"/>
      <c r="L15" s="1231"/>
      <c r="M15" s="1231"/>
      <c r="N15" s="1231"/>
      <c r="O15" s="1231"/>
      <c r="P15" s="1231"/>
      <c r="Q15" s="1256">
        <f>+'ปฐมภูมิ 1'!N2</f>
        <v>0</v>
      </c>
      <c r="R15" s="1256">
        <f>+'ปฐมภูมิ 1'!O2</f>
        <v>0</v>
      </c>
      <c r="S15" s="1256">
        <f>+'ปฐมภูมิ 1'!P2</f>
        <v>0</v>
      </c>
      <c r="T15" s="1256">
        <f>+'ปฐมภูมิ 1'!Q2</f>
        <v>2</v>
      </c>
      <c r="U15" s="1257">
        <f>+'ปฐมภูมิ 1'!R2</f>
        <v>2</v>
      </c>
      <c r="V15" s="1257">
        <f>+'ปฐมภูมิ 1'!S2</f>
        <v>0</v>
      </c>
      <c r="W15" s="1257">
        <f>+'ปฐมภูมิ 1'!T2</f>
        <v>0</v>
      </c>
      <c r="X15" s="1257">
        <f>+'ปฐมภูมิ 1'!U2</f>
        <v>0</v>
      </c>
      <c r="Y15" s="1248">
        <v>0</v>
      </c>
      <c r="Z15" s="1248">
        <v>0</v>
      </c>
      <c r="AA15" s="1248">
        <v>0</v>
      </c>
      <c r="AB15" s="1240">
        <v>2</v>
      </c>
    </row>
    <row r="16" spans="1:28" ht="13.5" customHeight="1" x14ac:dyDescent="0.4">
      <c r="A16" s="117">
        <v>2</v>
      </c>
      <c r="B16" s="1230">
        <f>+'ปฐมภูมิ 2'!D14</f>
        <v>3</v>
      </c>
      <c r="C16" s="118">
        <f>+'ปฐมภูมิ 2'!G14</f>
        <v>90540</v>
      </c>
      <c r="D16" s="1233">
        <v>0</v>
      </c>
      <c r="E16" s="119">
        <f>+B16+D16</f>
        <v>3</v>
      </c>
      <c r="F16" s="119">
        <f>+C16</f>
        <v>90540</v>
      </c>
      <c r="J16" s="1231"/>
      <c r="K16" s="1231"/>
      <c r="L16" s="1231"/>
      <c r="M16" s="1231"/>
      <c r="N16" s="1231"/>
      <c r="O16" s="1231"/>
      <c r="P16" s="1231"/>
      <c r="Q16" s="1256"/>
      <c r="R16" s="1256">
        <f>+'ปฐมภูมิ 2'!Q2</f>
        <v>3</v>
      </c>
      <c r="S16" s="1256"/>
      <c r="T16" s="1256"/>
      <c r="U16" s="1257">
        <f>+'ปฐมภูมิ 2'!P2</f>
        <v>0</v>
      </c>
      <c r="V16" s="1257">
        <f>+'ปฐมภูมิ 2'!Q2</f>
        <v>3</v>
      </c>
      <c r="W16" s="1257"/>
      <c r="X16" s="1257">
        <f>+'ปฐมภูมิ 2'!S2</f>
        <v>0</v>
      </c>
      <c r="Y16" s="1248">
        <v>0</v>
      </c>
      <c r="Z16" s="2487">
        <f>+'ปฐมภูมิ 2'!Q2</f>
        <v>3</v>
      </c>
      <c r="AA16" s="1248">
        <v>0</v>
      </c>
      <c r="AB16" s="1248">
        <v>0</v>
      </c>
    </row>
    <row r="17" spans="1:28" ht="13.5" customHeight="1" x14ac:dyDescent="0.4">
      <c r="A17" s="117">
        <v>3</v>
      </c>
      <c r="B17" s="118">
        <f>+'ปฐมภูมิ 3'!F17</f>
        <v>7</v>
      </c>
      <c r="C17" s="118">
        <f>+'ปฐมภูมิ 3'!G17</f>
        <v>178250</v>
      </c>
      <c r="D17" s="1233">
        <f>+'ปฐมภูมิ 3'!F18</f>
        <v>1</v>
      </c>
      <c r="E17" s="119">
        <f>+B17+D17</f>
        <v>8</v>
      </c>
      <c r="F17" s="119">
        <f>+C17</f>
        <v>178250</v>
      </c>
      <c r="J17" s="1231"/>
      <c r="K17" s="1231"/>
      <c r="L17" s="1231"/>
      <c r="M17" s="1231"/>
      <c r="N17" s="1231"/>
      <c r="O17" s="1231"/>
      <c r="P17" s="1231"/>
      <c r="Q17" s="1256">
        <f>+'ปฐมภูมิ 3'!N2</f>
        <v>8</v>
      </c>
      <c r="R17" s="1256">
        <f>+'ปฐมภูมิ 3'!O2</f>
        <v>0</v>
      </c>
      <c r="S17" s="1256">
        <f>+'ปฐมภูมิ 3'!P2</f>
        <v>0</v>
      </c>
      <c r="T17" s="1256"/>
      <c r="U17" s="1257">
        <f>+'ปฐมภูมิ 3'!R2</f>
        <v>0</v>
      </c>
      <c r="V17" s="1257">
        <f>+'ปฐมภูมิ 3'!S2</f>
        <v>0</v>
      </c>
      <c r="W17" s="1257">
        <f>+'ปฐมภูมิ 3'!T2</f>
        <v>8</v>
      </c>
      <c r="X17" s="1257">
        <f>+'ปฐมภูมิ 3'!U2</f>
        <v>0</v>
      </c>
      <c r="Y17" s="1248">
        <v>8</v>
      </c>
      <c r="Z17" s="1248">
        <v>0</v>
      </c>
      <c r="AA17" s="1248">
        <v>0</v>
      </c>
      <c r="AB17" s="1248">
        <v>0</v>
      </c>
    </row>
    <row r="18" spans="1:28" ht="13.5" customHeight="1" x14ac:dyDescent="0.4">
      <c r="A18" s="117">
        <v>4</v>
      </c>
      <c r="B18" s="118">
        <f>+'ปฐมภูมิ 4'!D13</f>
        <v>3</v>
      </c>
      <c r="C18" s="118">
        <f>+'ปฐมภูมิ 4'!E13</f>
        <v>162400</v>
      </c>
      <c r="D18" s="1233">
        <v>0</v>
      </c>
      <c r="E18" s="119">
        <f>+B18+D18</f>
        <v>3</v>
      </c>
      <c r="F18" s="119">
        <f>+C18</f>
        <v>162400</v>
      </c>
      <c r="J18" s="120"/>
      <c r="L18" s="120"/>
      <c r="M18" s="1231"/>
      <c r="N18" s="1231"/>
      <c r="O18" s="1231"/>
      <c r="P18" s="1231"/>
      <c r="Q18" s="1256">
        <f>+'ปฐมภูมิ 4'!N2</f>
        <v>0</v>
      </c>
      <c r="R18" s="1256">
        <f>+'ปฐมภูมิ 4'!O2</f>
        <v>0</v>
      </c>
      <c r="S18" s="1256">
        <f>+'ปฐมภูมิ 4'!P2</f>
        <v>3</v>
      </c>
      <c r="T18" s="1256">
        <f>+'ปฐมภูมิ 4'!Q2</f>
        <v>0</v>
      </c>
      <c r="U18" s="1257">
        <f>+'ปฐมภูมิ 4'!R2</f>
        <v>0</v>
      </c>
      <c r="V18" s="1257">
        <f>+'ปฐมภูมิ 4'!S2</f>
        <v>0</v>
      </c>
      <c r="W18" s="1257">
        <f>+'ปฐมภูมิ 4'!T2</f>
        <v>0</v>
      </c>
      <c r="X18" s="1257">
        <f>+'ปฐมภูมิ 4'!U2</f>
        <v>3</v>
      </c>
      <c r="Y18" s="1248">
        <v>0</v>
      </c>
      <c r="Z18" s="1248">
        <v>0</v>
      </c>
      <c r="AA18" s="1240">
        <f>+'ปฐมภูมิ 4'!P2</f>
        <v>3</v>
      </c>
      <c r="AB18" s="1248">
        <v>0</v>
      </c>
    </row>
    <row r="19" spans="1:28" s="29" customFormat="1" x14ac:dyDescent="0.2">
      <c r="A19" s="121" t="s">
        <v>35</v>
      </c>
      <c r="B19" s="122">
        <f>SUM(B15:B18)</f>
        <v>15</v>
      </c>
      <c r="C19" s="122">
        <f>SUM(C15:C18)</f>
        <v>483190</v>
      </c>
      <c r="D19" s="1228">
        <f>SUM(D15:D18)</f>
        <v>1</v>
      </c>
      <c r="E19" s="119">
        <f>SUM(E15:E18)</f>
        <v>16</v>
      </c>
      <c r="F19" s="119">
        <f>SUM(F15:F18)</f>
        <v>483190</v>
      </c>
      <c r="I19" s="1796"/>
      <c r="J19" s="1235"/>
      <c r="K19" s="114"/>
      <c r="L19" s="114"/>
      <c r="M19" s="114"/>
      <c r="N19" s="114"/>
      <c r="O19" s="114"/>
      <c r="P19" s="114"/>
      <c r="Q19" s="1258">
        <f>SUM(Q15:Q18)</f>
        <v>8</v>
      </c>
      <c r="R19" s="1258">
        <f t="shared" ref="R19:AB19" si="2">SUM(R15:R18)</f>
        <v>3</v>
      </c>
      <c r="S19" s="1258">
        <f t="shared" si="2"/>
        <v>3</v>
      </c>
      <c r="T19" s="1258">
        <f>SUM(T15:T18)</f>
        <v>2</v>
      </c>
      <c r="U19" s="1258">
        <f t="shared" si="2"/>
        <v>2</v>
      </c>
      <c r="V19" s="1258">
        <f t="shared" si="2"/>
        <v>3</v>
      </c>
      <c r="W19" s="1258">
        <f t="shared" si="2"/>
        <v>8</v>
      </c>
      <c r="X19" s="1258">
        <f t="shared" si="2"/>
        <v>3</v>
      </c>
      <c r="Y19" s="1258">
        <f t="shared" si="2"/>
        <v>8</v>
      </c>
      <c r="Z19" s="1258">
        <f t="shared" si="2"/>
        <v>3</v>
      </c>
      <c r="AA19" s="1258">
        <f t="shared" si="2"/>
        <v>3</v>
      </c>
      <c r="AB19" s="1258">
        <f t="shared" si="2"/>
        <v>2</v>
      </c>
    </row>
    <row r="20" spans="1:28" ht="8.25" customHeight="1" x14ac:dyDescent="0.4">
      <c r="A20" s="124"/>
      <c r="B20" s="125"/>
      <c r="C20" s="125"/>
      <c r="D20" s="126"/>
      <c r="E20" s="120"/>
      <c r="F20" s="1231"/>
      <c r="G20" s="1231"/>
      <c r="H20" s="1231"/>
      <c r="I20" s="1231"/>
      <c r="J20" s="1231"/>
      <c r="K20" s="1231"/>
      <c r="L20" s="1231"/>
      <c r="M20" s="114"/>
      <c r="N20" s="114"/>
      <c r="O20" s="114"/>
      <c r="P20" s="114"/>
      <c r="Q20" s="1259"/>
      <c r="R20" s="1259"/>
      <c r="S20" s="1259"/>
      <c r="T20" s="1259"/>
      <c r="U20" s="1259"/>
      <c r="V20" s="1251"/>
      <c r="W20" s="1251"/>
      <c r="X20" s="1251"/>
      <c r="Y20" s="1255"/>
      <c r="Z20" s="1255"/>
      <c r="AA20" s="1255"/>
      <c r="AB20" s="1255"/>
    </row>
    <row r="21" spans="1:28" ht="15.75" customHeight="1" x14ac:dyDescent="0.4">
      <c r="A21" s="2549" t="s">
        <v>124</v>
      </c>
      <c r="B21" s="2528"/>
      <c r="C21" s="2528"/>
      <c r="D21" s="2528"/>
      <c r="E21" s="2528"/>
      <c r="F21" s="2528"/>
      <c r="G21" s="2528"/>
      <c r="H21" s="2528"/>
      <c r="I21" s="2528"/>
      <c r="J21" s="2528"/>
      <c r="K21" s="2528"/>
      <c r="L21" s="2528"/>
      <c r="M21" s="2528"/>
      <c r="N21" s="2528"/>
      <c r="O21" s="2528"/>
      <c r="P21" s="2550"/>
      <c r="Q21" s="2525" t="s">
        <v>525</v>
      </c>
      <c r="R21" s="2526"/>
      <c r="S21" s="2526"/>
      <c r="T21" s="2527"/>
      <c r="U21" s="2539" t="s">
        <v>526</v>
      </c>
      <c r="V21" s="2540"/>
      <c r="W21" s="2540"/>
      <c r="X21" s="2541"/>
      <c r="Y21" s="2552" t="s">
        <v>714</v>
      </c>
      <c r="Z21" s="2553"/>
      <c r="AA21" s="2553"/>
      <c r="AB21" s="2554"/>
    </row>
    <row r="22" spans="1:28" s="33" customFormat="1" ht="17.25" customHeight="1" x14ac:dyDescent="0.2">
      <c r="A22" s="127" t="s">
        <v>43</v>
      </c>
      <c r="B22" s="2536" t="s">
        <v>17</v>
      </c>
      <c r="C22" s="2537"/>
      <c r="D22" s="2530" t="s">
        <v>143</v>
      </c>
      <c r="E22" s="2531"/>
      <c r="F22" s="2532" t="s">
        <v>37</v>
      </c>
      <c r="G22" s="2533"/>
      <c r="H22" s="2534" t="str">
        <f>+H3</f>
        <v>งบเงินประกันสังคม</v>
      </c>
      <c r="I22" s="2535"/>
      <c r="J22" s="128" t="s">
        <v>38</v>
      </c>
      <c r="K22" s="2532" t="s">
        <v>97</v>
      </c>
      <c r="L22" s="2533"/>
      <c r="M22" s="2551" t="str">
        <f>+M3</f>
        <v>สสจ.สงขลา</v>
      </c>
      <c r="N22" s="2551"/>
      <c r="O22" s="2532" t="s">
        <v>35</v>
      </c>
      <c r="P22" s="2538"/>
      <c r="Q22" s="1236" t="s">
        <v>116</v>
      </c>
      <c r="R22" s="1237" t="s">
        <v>46</v>
      </c>
      <c r="S22" s="1237" t="s">
        <v>77</v>
      </c>
      <c r="T22" s="1237" t="s">
        <v>45</v>
      </c>
      <c r="U22" s="1238" t="s">
        <v>24</v>
      </c>
      <c r="V22" s="1238" t="s">
        <v>25</v>
      </c>
      <c r="W22" s="1238" t="s">
        <v>26</v>
      </c>
      <c r="X22" s="1239" t="s">
        <v>27</v>
      </c>
      <c r="Y22" s="1240" t="s">
        <v>715</v>
      </c>
      <c r="Z22" s="1240" t="s">
        <v>716</v>
      </c>
      <c r="AA22" s="1240" t="s">
        <v>717</v>
      </c>
      <c r="AB22" s="1240" t="s">
        <v>718</v>
      </c>
    </row>
    <row r="23" spans="1:28" s="33" customFormat="1" ht="50.25" customHeight="1" x14ac:dyDescent="0.2">
      <c r="A23" s="129"/>
      <c r="B23" s="1639" t="s">
        <v>42</v>
      </c>
      <c r="C23" s="130" t="s">
        <v>41</v>
      </c>
      <c r="D23" s="131" t="s">
        <v>40</v>
      </c>
      <c r="E23" s="130" t="s">
        <v>41</v>
      </c>
      <c r="F23" s="1639" t="s">
        <v>42</v>
      </c>
      <c r="G23" s="130" t="s">
        <v>41</v>
      </c>
      <c r="H23" s="1905" t="s">
        <v>42</v>
      </c>
      <c r="I23" s="130" t="s">
        <v>41</v>
      </c>
      <c r="J23" s="1639" t="s">
        <v>40</v>
      </c>
      <c r="K23" s="130" t="s">
        <v>41</v>
      </c>
      <c r="L23" s="131" t="s">
        <v>40</v>
      </c>
      <c r="M23" s="130" t="s">
        <v>41</v>
      </c>
      <c r="N23" s="131" t="s">
        <v>40</v>
      </c>
      <c r="O23" s="131" t="s">
        <v>40</v>
      </c>
      <c r="P23" s="130" t="s">
        <v>136</v>
      </c>
      <c r="Q23" s="1241" t="s">
        <v>182</v>
      </c>
      <c r="R23" s="1242" t="s">
        <v>9</v>
      </c>
      <c r="S23" s="1766" t="s">
        <v>180</v>
      </c>
      <c r="T23" s="1242" t="s">
        <v>181</v>
      </c>
      <c r="U23" s="1243" t="s">
        <v>8</v>
      </c>
      <c r="V23" s="1243" t="s">
        <v>9</v>
      </c>
      <c r="W23" s="1243" t="s">
        <v>10</v>
      </c>
      <c r="X23" s="1244" t="s">
        <v>11</v>
      </c>
      <c r="Y23" s="1245" t="s">
        <v>719</v>
      </c>
      <c r="Z23" s="1245" t="s">
        <v>720</v>
      </c>
      <c r="AA23" s="1245" t="s">
        <v>721</v>
      </c>
      <c r="AB23" s="1245" t="s">
        <v>722</v>
      </c>
    </row>
    <row r="24" spans="1:28" ht="14.25" customHeight="1" x14ac:dyDescent="0.4">
      <c r="A24" s="105">
        <v>1</v>
      </c>
      <c r="B24" s="110">
        <f t="shared" ref="B24:C27" si="3">+B5+B15</f>
        <v>8</v>
      </c>
      <c r="C24" s="110">
        <f t="shared" si="3"/>
        <v>411330</v>
      </c>
      <c r="D24" s="107">
        <f t="shared" ref="D24:H25" si="4">+D5</f>
        <v>0</v>
      </c>
      <c r="E24" s="107">
        <f t="shared" si="4"/>
        <v>0</v>
      </c>
      <c r="F24" s="132">
        <f t="shared" si="4"/>
        <v>0</v>
      </c>
      <c r="G24" s="132">
        <f t="shared" si="4"/>
        <v>0</v>
      </c>
      <c r="H24" s="1954">
        <f>+H5</f>
        <v>0</v>
      </c>
      <c r="I24" s="1954">
        <f>+I5</f>
        <v>0</v>
      </c>
      <c r="J24" s="106">
        <f>+J5+D15</f>
        <v>1</v>
      </c>
      <c r="K24" s="133">
        <f t="shared" ref="K24:N28" si="5">+K5</f>
        <v>0</v>
      </c>
      <c r="L24" s="133">
        <f t="shared" si="5"/>
        <v>0</v>
      </c>
      <c r="M24" s="1233">
        <f>+M5</f>
        <v>0</v>
      </c>
      <c r="N24" s="2144">
        <f>+N5</f>
        <v>0</v>
      </c>
      <c r="O24" s="133">
        <f t="shared" ref="O24:O29" si="6">+B24+D24+F24+H24+J24+K24</f>
        <v>9</v>
      </c>
      <c r="P24" s="133">
        <f t="shared" ref="P24:P29" si="7">+C24+E24+G24+K24+L24+N24</f>
        <v>411330</v>
      </c>
      <c r="Q24" s="1256">
        <f>+Q5+Q15</f>
        <v>0</v>
      </c>
      <c r="R24" s="1256">
        <f t="shared" ref="Q24:AB27" si="8">+R5+R15</f>
        <v>0</v>
      </c>
      <c r="S24" s="1256">
        <f t="shared" si="8"/>
        <v>0</v>
      </c>
      <c r="T24" s="1256">
        <f>+T5+T15</f>
        <v>9</v>
      </c>
      <c r="U24" s="1257">
        <f>+U5+U15</f>
        <v>9</v>
      </c>
      <c r="V24" s="1257">
        <f>+V5+V15</f>
        <v>0</v>
      </c>
      <c r="W24" s="1257"/>
      <c r="X24" s="1257"/>
      <c r="Y24" s="1260">
        <f>+Y5+Y15</f>
        <v>0</v>
      </c>
      <c r="Z24" s="1260">
        <f>+Z5+Z15</f>
        <v>0</v>
      </c>
      <c r="AA24" s="1260">
        <f>+AA5+AA15</f>
        <v>0</v>
      </c>
      <c r="AB24" s="1260">
        <f>+AB5+AB15</f>
        <v>9</v>
      </c>
    </row>
    <row r="25" spans="1:28" ht="14.25" customHeight="1" x14ac:dyDescent="0.4">
      <c r="A25" s="105">
        <v>2</v>
      </c>
      <c r="B25" s="110">
        <f t="shared" si="3"/>
        <v>11</v>
      </c>
      <c r="C25" s="110">
        <f t="shared" si="3"/>
        <v>1584350</v>
      </c>
      <c r="D25" s="107">
        <f>+D6</f>
        <v>1</v>
      </c>
      <c r="E25" s="107">
        <f>+E6</f>
        <v>85000</v>
      </c>
      <c r="F25" s="132">
        <f t="shared" si="4"/>
        <v>0</v>
      </c>
      <c r="G25" s="132">
        <f t="shared" si="4"/>
        <v>0</v>
      </c>
      <c r="H25" s="1954">
        <f t="shared" si="4"/>
        <v>1</v>
      </c>
      <c r="I25" s="1954">
        <f>+I6</f>
        <v>380800</v>
      </c>
      <c r="J25" s="106">
        <f>+J6+D16</f>
        <v>1</v>
      </c>
      <c r="K25" s="133">
        <f t="shared" si="5"/>
        <v>0</v>
      </c>
      <c r="L25" s="133">
        <f t="shared" si="5"/>
        <v>0</v>
      </c>
      <c r="M25" s="1233">
        <f t="shared" si="5"/>
        <v>1</v>
      </c>
      <c r="N25" s="2144">
        <f t="shared" si="5"/>
        <v>26930</v>
      </c>
      <c r="O25" s="133">
        <f t="shared" si="6"/>
        <v>14</v>
      </c>
      <c r="P25" s="133">
        <f t="shared" si="7"/>
        <v>1696280</v>
      </c>
      <c r="Q25" s="1256">
        <f>+Q6+Q16</f>
        <v>0</v>
      </c>
      <c r="R25" s="1256">
        <f>+R6+R16</f>
        <v>15</v>
      </c>
      <c r="S25" s="1256">
        <f t="shared" si="8"/>
        <v>0</v>
      </c>
      <c r="T25" s="1256">
        <f t="shared" si="8"/>
        <v>0</v>
      </c>
      <c r="U25" s="1257">
        <f t="shared" si="8"/>
        <v>0</v>
      </c>
      <c r="V25" s="1257">
        <f>+V6+V16</f>
        <v>15</v>
      </c>
      <c r="W25" s="1257">
        <f t="shared" si="8"/>
        <v>0</v>
      </c>
      <c r="X25" s="1257">
        <f>+X5+X16</f>
        <v>0</v>
      </c>
      <c r="Y25" s="1260">
        <f t="shared" si="8"/>
        <v>0</v>
      </c>
      <c r="Z25" s="1260">
        <f>+Z6+Z16</f>
        <v>15</v>
      </c>
      <c r="AA25" s="1260">
        <f t="shared" si="8"/>
        <v>0</v>
      </c>
      <c r="AB25" s="1260">
        <f t="shared" si="8"/>
        <v>0</v>
      </c>
    </row>
    <row r="26" spans="1:28" ht="14.25" customHeight="1" x14ac:dyDescent="0.4">
      <c r="A26" s="105">
        <v>3</v>
      </c>
      <c r="B26" s="110">
        <f t="shared" si="3"/>
        <v>7</v>
      </c>
      <c r="C26" s="110">
        <f t="shared" si="3"/>
        <v>178250</v>
      </c>
      <c r="D26" s="107">
        <f t="shared" ref="D26:E28" si="9">+D7</f>
        <v>0</v>
      </c>
      <c r="E26" s="107">
        <f t="shared" si="9"/>
        <v>0</v>
      </c>
      <c r="F26" s="132">
        <f t="shared" ref="F26:H27" si="10">+F7</f>
        <v>1</v>
      </c>
      <c r="G26" s="132">
        <f t="shared" si="10"/>
        <v>150000</v>
      </c>
      <c r="H26" s="1954">
        <f t="shared" si="10"/>
        <v>0</v>
      </c>
      <c r="I26" s="1954">
        <f>+I7</f>
        <v>0</v>
      </c>
      <c r="J26" s="106">
        <f>+J7+D17</f>
        <v>11</v>
      </c>
      <c r="K26" s="133">
        <f t="shared" si="5"/>
        <v>0</v>
      </c>
      <c r="L26" s="133">
        <f t="shared" si="5"/>
        <v>0</v>
      </c>
      <c r="M26" s="1233">
        <f t="shared" si="5"/>
        <v>0</v>
      </c>
      <c r="N26" s="2144">
        <f t="shared" si="5"/>
        <v>0</v>
      </c>
      <c r="O26" s="133">
        <f t="shared" si="6"/>
        <v>19</v>
      </c>
      <c r="P26" s="133">
        <f t="shared" si="7"/>
        <v>328250</v>
      </c>
      <c r="Q26" s="1256">
        <f>+Q7+Q17</f>
        <v>19</v>
      </c>
      <c r="R26" s="1256">
        <f t="shared" si="8"/>
        <v>0</v>
      </c>
      <c r="S26" s="1256"/>
      <c r="T26" s="1256"/>
      <c r="U26" s="1257">
        <f t="shared" si="8"/>
        <v>0</v>
      </c>
      <c r="V26" s="1257">
        <f t="shared" si="8"/>
        <v>0</v>
      </c>
      <c r="W26" s="1257">
        <f t="shared" si="8"/>
        <v>19</v>
      </c>
      <c r="X26" s="1257">
        <f t="shared" si="8"/>
        <v>0</v>
      </c>
      <c r="Y26" s="1260">
        <f t="shared" si="8"/>
        <v>8</v>
      </c>
      <c r="Z26" s="1260">
        <f t="shared" si="8"/>
        <v>0</v>
      </c>
      <c r="AA26" s="1260">
        <f t="shared" si="8"/>
        <v>11</v>
      </c>
      <c r="AB26" s="1260">
        <f t="shared" si="8"/>
        <v>0</v>
      </c>
    </row>
    <row r="27" spans="1:28" ht="14.25" customHeight="1" x14ac:dyDescent="0.4">
      <c r="A27" s="105">
        <v>4</v>
      </c>
      <c r="B27" s="110">
        <f t="shared" si="3"/>
        <v>25</v>
      </c>
      <c r="C27" s="110">
        <f t="shared" si="3"/>
        <v>1719570</v>
      </c>
      <c r="D27" s="107">
        <f>+D8</f>
        <v>1</v>
      </c>
      <c r="E27" s="107">
        <f t="shared" si="9"/>
        <v>140360</v>
      </c>
      <c r="F27" s="132">
        <f t="shared" si="10"/>
        <v>0</v>
      </c>
      <c r="G27" s="132">
        <f t="shared" si="10"/>
        <v>0</v>
      </c>
      <c r="H27" s="1954">
        <f t="shared" si="10"/>
        <v>0</v>
      </c>
      <c r="I27" s="1954">
        <f>+I8</f>
        <v>0</v>
      </c>
      <c r="J27" s="106">
        <f>+J8+D18</f>
        <v>0</v>
      </c>
      <c r="K27" s="133">
        <f t="shared" si="5"/>
        <v>0</v>
      </c>
      <c r="L27" s="133">
        <f t="shared" si="5"/>
        <v>0</v>
      </c>
      <c r="M27" s="1233">
        <f t="shared" si="5"/>
        <v>0</v>
      </c>
      <c r="N27" s="2144">
        <f t="shared" si="5"/>
        <v>0</v>
      </c>
      <c r="O27" s="133">
        <f t="shared" si="6"/>
        <v>26</v>
      </c>
      <c r="P27" s="133">
        <f t="shared" si="7"/>
        <v>1859930</v>
      </c>
      <c r="Q27" s="1256">
        <f t="shared" si="8"/>
        <v>0</v>
      </c>
      <c r="R27" s="1256">
        <f t="shared" si="8"/>
        <v>0</v>
      </c>
      <c r="S27" s="1256">
        <f>+S8+S18</f>
        <v>25</v>
      </c>
      <c r="T27" s="1256"/>
      <c r="U27" s="1257">
        <f t="shared" si="8"/>
        <v>0</v>
      </c>
      <c r="V27" s="1257">
        <f t="shared" si="8"/>
        <v>0</v>
      </c>
      <c r="W27" s="1257">
        <f t="shared" si="8"/>
        <v>0</v>
      </c>
      <c r="X27" s="1257">
        <f t="shared" si="8"/>
        <v>25</v>
      </c>
      <c r="Y27" s="1260">
        <f t="shared" si="8"/>
        <v>0</v>
      </c>
      <c r="Z27" s="1260">
        <f t="shared" si="8"/>
        <v>0</v>
      </c>
      <c r="AA27" s="1260">
        <f t="shared" si="8"/>
        <v>3</v>
      </c>
      <c r="AB27" s="1260">
        <f t="shared" si="8"/>
        <v>22</v>
      </c>
    </row>
    <row r="28" spans="1:28" ht="14.25" customHeight="1" x14ac:dyDescent="0.4">
      <c r="A28" s="105" t="s">
        <v>153</v>
      </c>
      <c r="B28" s="110">
        <f>+B9</f>
        <v>0</v>
      </c>
      <c r="C28" s="110">
        <f>+C9</f>
        <v>0</v>
      </c>
      <c r="D28" s="107">
        <f t="shared" si="9"/>
        <v>0</v>
      </c>
      <c r="E28" s="110">
        <f>+E9</f>
        <v>0</v>
      </c>
      <c r="F28" s="110">
        <f>+F9</f>
        <v>0</v>
      </c>
      <c r="G28" s="110">
        <v>0</v>
      </c>
      <c r="H28" s="1954">
        <f>+H9</f>
        <v>0</v>
      </c>
      <c r="I28" s="1954">
        <f>+I9</f>
        <v>0</v>
      </c>
      <c r="J28" s="106">
        <f>+J9</f>
        <v>0</v>
      </c>
      <c r="K28" s="110">
        <f t="shared" si="5"/>
        <v>6</v>
      </c>
      <c r="L28" s="110">
        <f t="shared" si="5"/>
        <v>3124820</v>
      </c>
      <c r="M28" s="1233">
        <f t="shared" si="5"/>
        <v>0</v>
      </c>
      <c r="N28" s="2144">
        <f t="shared" si="5"/>
        <v>0</v>
      </c>
      <c r="O28" s="133">
        <f t="shared" si="6"/>
        <v>6</v>
      </c>
      <c r="P28" s="133">
        <f t="shared" si="7"/>
        <v>3124826</v>
      </c>
      <c r="Q28" s="1256">
        <f>+Q9</f>
        <v>0</v>
      </c>
      <c r="R28" s="1256">
        <f>+R9</f>
        <v>0</v>
      </c>
      <c r="S28" s="1256">
        <f>+S9</f>
        <v>6</v>
      </c>
      <c r="T28" s="1256"/>
      <c r="U28" s="1257">
        <f>+U9</f>
        <v>0</v>
      </c>
      <c r="V28" s="1257">
        <f>+V9</f>
        <v>0</v>
      </c>
      <c r="W28" s="1257">
        <f>+W9</f>
        <v>0</v>
      </c>
      <c r="X28" s="1257">
        <f>+X9</f>
        <v>6</v>
      </c>
      <c r="Y28" s="1260">
        <v>0</v>
      </c>
      <c r="Z28" s="1260">
        <v>0</v>
      </c>
      <c r="AA28" s="1260">
        <v>6</v>
      </c>
      <c r="AB28" s="1260">
        <v>0</v>
      </c>
    </row>
    <row r="29" spans="1:28" s="29" customFormat="1" ht="14.25" customHeight="1" x14ac:dyDescent="0.4">
      <c r="A29" s="105" t="s">
        <v>35</v>
      </c>
      <c r="B29" s="123">
        <f>+B10+B19</f>
        <v>51</v>
      </c>
      <c r="C29" s="123">
        <f>+C10+C19</f>
        <v>3893500</v>
      </c>
      <c r="D29" s="123">
        <f>SUM(D24:D28)</f>
        <v>2</v>
      </c>
      <c r="E29" s="123">
        <f>SUM(E24:E28)</f>
        <v>225360</v>
      </c>
      <c r="F29" s="123">
        <f>SUM(F24:F28)</f>
        <v>1</v>
      </c>
      <c r="G29" s="123">
        <f>SUM(G24:G28)</f>
        <v>150000</v>
      </c>
      <c r="H29" s="1954">
        <f>+H10</f>
        <v>1</v>
      </c>
      <c r="I29" s="1954">
        <f>+I10</f>
        <v>380800</v>
      </c>
      <c r="J29" s="123">
        <f>SUM(J24:J28)</f>
        <v>13</v>
      </c>
      <c r="K29" s="123">
        <f>SUM(K24:K28)</f>
        <v>6</v>
      </c>
      <c r="L29" s="123">
        <f>SUM(L24:L28)</f>
        <v>3124820</v>
      </c>
      <c r="M29" s="1233">
        <f>+M10</f>
        <v>1</v>
      </c>
      <c r="N29" s="2144">
        <f>+N10</f>
        <v>26930</v>
      </c>
      <c r="O29" s="133">
        <f t="shared" si="6"/>
        <v>74</v>
      </c>
      <c r="P29" s="133">
        <f t="shared" si="7"/>
        <v>7420616</v>
      </c>
      <c r="Q29" s="1258">
        <f>SUM(Q24:Q28)</f>
        <v>19</v>
      </c>
      <c r="R29" s="1258">
        <f t="shared" ref="R29:X29" si="11">SUM(R24:R28)</f>
        <v>15</v>
      </c>
      <c r="S29" s="1258">
        <f t="shared" si="11"/>
        <v>31</v>
      </c>
      <c r="T29" s="1258">
        <f t="shared" si="11"/>
        <v>9</v>
      </c>
      <c r="U29" s="1258">
        <f t="shared" si="11"/>
        <v>9</v>
      </c>
      <c r="V29" s="1258">
        <f t="shared" si="11"/>
        <v>15</v>
      </c>
      <c r="W29" s="1258">
        <f t="shared" si="11"/>
        <v>19</v>
      </c>
      <c r="X29" s="1258">
        <f t="shared" si="11"/>
        <v>31</v>
      </c>
      <c r="Y29" s="1258">
        <f>SUM(Y24:Y28)</f>
        <v>8</v>
      </c>
      <c r="Z29" s="1258">
        <f>SUM(Z24:Z28)</f>
        <v>15</v>
      </c>
      <c r="AA29" s="1258">
        <f>SUM(AA24:AA28)</f>
        <v>20</v>
      </c>
      <c r="AB29" s="1258">
        <f>SUM(AB24:AB28)</f>
        <v>31</v>
      </c>
    </row>
    <row r="30" spans="1:28" s="1692" customFormat="1" x14ac:dyDescent="0.4">
      <c r="E30" s="1693"/>
      <c r="O30" s="2145">
        <f>+O24+O25+O26+O27</f>
        <v>68</v>
      </c>
      <c r="P30" s="2145">
        <f>+P24+P25+P26+P27</f>
        <v>4295790</v>
      </c>
      <c r="Q30" s="1694"/>
      <c r="R30" s="1694"/>
      <c r="S30" s="1694"/>
      <c r="T30" s="1694"/>
      <c r="U30" s="1694"/>
      <c r="V30" s="1694"/>
      <c r="W30" s="1694"/>
      <c r="X30" s="1694"/>
    </row>
  </sheetData>
  <mergeCells count="31">
    <mergeCell ref="Y2:AB2"/>
    <mergeCell ref="M3:N3"/>
    <mergeCell ref="K22:L22"/>
    <mergeCell ref="A21:P21"/>
    <mergeCell ref="M22:N22"/>
    <mergeCell ref="Y21:AB21"/>
    <mergeCell ref="U21:X21"/>
    <mergeCell ref="Y12:AB12"/>
    <mergeCell ref="A3:A4"/>
    <mergeCell ref="B3:C3"/>
    <mergeCell ref="D3:E3"/>
    <mergeCell ref="F3:G3"/>
    <mergeCell ref="H3:I3"/>
    <mergeCell ref="K3:L3"/>
    <mergeCell ref="O3:P3"/>
    <mergeCell ref="A13:A14"/>
    <mergeCell ref="U12:X12"/>
    <mergeCell ref="Q12:T12"/>
    <mergeCell ref="A1:L1"/>
    <mergeCell ref="A2:L2"/>
    <mergeCell ref="Q2:T2"/>
    <mergeCell ref="U2:X2"/>
    <mergeCell ref="B13:C13"/>
    <mergeCell ref="Q21:T21"/>
    <mergeCell ref="A12:F12"/>
    <mergeCell ref="E13:F13"/>
    <mergeCell ref="D22:E22"/>
    <mergeCell ref="F22:G22"/>
    <mergeCell ref="H22:I22"/>
    <mergeCell ref="B22:C22"/>
    <mergeCell ref="O22:P22"/>
  </mergeCells>
  <printOptions horizontalCentered="1"/>
  <pageMargins left="0" right="0" top="0" bottom="0" header="0" footer="0"/>
  <pageSetup paperSize="9" scale="90" orientation="landscape" r:id="rId1"/>
  <headerFooter>
    <oddFooter>&amp;Rกลุ่มงานยุทธศาสตร์และแผนงานโครงการ2565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FF00"/>
  </sheetPr>
  <dimension ref="A1:AH44"/>
  <sheetViews>
    <sheetView topLeftCell="A8" workbookViewId="0">
      <selection activeCell="G5" sqref="G5:G6"/>
    </sheetView>
  </sheetViews>
  <sheetFormatPr defaultRowHeight="12.75" x14ac:dyDescent="0.2"/>
  <cols>
    <col min="4" max="4" width="10.28515625" bestFit="1" customWidth="1"/>
    <col min="6" max="6" width="11" bestFit="1" customWidth="1"/>
    <col min="7" max="7" width="11.5703125" customWidth="1"/>
    <col min="8" max="8" width="10.42578125" bestFit="1" customWidth="1"/>
    <col min="10" max="10" width="11.5703125" customWidth="1"/>
    <col min="14" max="18" width="9.140625" style="16"/>
    <col min="20" max="20" width="5.85546875" style="16" customWidth="1"/>
    <col min="21" max="21" width="22" style="16" customWidth="1"/>
    <col min="22" max="22" width="8.85546875" style="141" customWidth="1"/>
    <col min="23" max="23" width="13.5703125" style="141" customWidth="1"/>
    <col min="24" max="24" width="8.28515625" style="141" customWidth="1"/>
    <col min="25" max="25" width="10.28515625" style="141" customWidth="1"/>
    <col min="26" max="26" width="10.5703125" style="141" bestFit="1" customWidth="1"/>
    <col min="27" max="27" width="12.140625" style="141" customWidth="1"/>
    <col min="28" max="28" width="7.85546875" style="141" customWidth="1"/>
    <col min="29" max="29" width="10.5703125" style="141" customWidth="1"/>
    <col min="30" max="30" width="13.5703125" customWidth="1"/>
    <col min="33" max="33" width="10.7109375" customWidth="1"/>
    <col min="34" max="34" width="1.5703125" customWidth="1"/>
  </cols>
  <sheetData>
    <row r="1" spans="1:33" ht="22.5" customHeight="1" x14ac:dyDescent="0.2">
      <c r="A1" s="2587" t="s">
        <v>1221</v>
      </c>
      <c r="B1" s="2587"/>
      <c r="C1" s="2587"/>
      <c r="D1" s="2587"/>
      <c r="E1" s="2587"/>
      <c r="F1" s="2587"/>
      <c r="G1" s="2587"/>
      <c r="H1" s="2587"/>
      <c r="I1" s="139"/>
      <c r="J1" s="139"/>
      <c r="K1" s="16"/>
      <c r="L1" s="16"/>
      <c r="M1" s="16"/>
      <c r="S1" s="16"/>
      <c r="T1" s="2587" t="s">
        <v>313</v>
      </c>
      <c r="U1" s="2587"/>
      <c r="V1" s="2587"/>
      <c r="W1" s="2587"/>
      <c r="X1" s="2587"/>
      <c r="Y1" s="2587"/>
      <c r="Z1" s="2587"/>
      <c r="AA1" s="2587"/>
      <c r="AB1" s="139"/>
      <c r="AC1" s="139"/>
    </row>
    <row r="2" spans="1:33" s="173" customFormat="1" ht="18.75" customHeight="1" x14ac:dyDescent="0.2">
      <c r="A2" s="2579" t="s">
        <v>142</v>
      </c>
      <c r="B2" s="2581" t="s">
        <v>95</v>
      </c>
      <c r="C2" s="2588" t="s">
        <v>50</v>
      </c>
      <c r="D2" s="2589"/>
      <c r="E2" s="2588" t="s">
        <v>96</v>
      </c>
      <c r="F2" s="2589"/>
      <c r="G2" s="2590" t="s">
        <v>97</v>
      </c>
      <c r="H2" s="2591"/>
      <c r="I2" s="2588" t="s">
        <v>35</v>
      </c>
      <c r="J2" s="2589"/>
      <c r="T2" s="2579" t="s">
        <v>142</v>
      </c>
      <c r="U2" s="2581" t="s">
        <v>95</v>
      </c>
      <c r="V2" s="2588" t="s">
        <v>50</v>
      </c>
      <c r="W2" s="2589"/>
      <c r="X2" s="2588" t="s">
        <v>96</v>
      </c>
      <c r="Y2" s="2589"/>
      <c r="Z2" s="2590" t="s">
        <v>97</v>
      </c>
      <c r="AA2" s="2591"/>
      <c r="AB2" s="2588" t="s">
        <v>35</v>
      </c>
      <c r="AC2" s="2589"/>
    </row>
    <row r="3" spans="1:33" s="173" customFormat="1" ht="28.5" customHeight="1" x14ac:dyDescent="0.2">
      <c r="A3" s="2580"/>
      <c r="B3" s="2582"/>
      <c r="C3" s="174" t="s">
        <v>42</v>
      </c>
      <c r="D3" s="174" t="s">
        <v>52</v>
      </c>
      <c r="E3" s="174" t="s">
        <v>42</v>
      </c>
      <c r="F3" s="174" t="s">
        <v>52</v>
      </c>
      <c r="G3" s="174" t="s">
        <v>42</v>
      </c>
      <c r="H3" s="174" t="s">
        <v>52</v>
      </c>
      <c r="I3" s="174" t="s">
        <v>42</v>
      </c>
      <c r="J3" s="174" t="s">
        <v>52</v>
      </c>
      <c r="T3" s="2580"/>
      <c r="U3" s="2582"/>
      <c r="V3" s="174" t="s">
        <v>42</v>
      </c>
      <c r="W3" s="174" t="s">
        <v>52</v>
      </c>
      <c r="X3" s="174" t="s">
        <v>42</v>
      </c>
      <c r="Y3" s="174" t="s">
        <v>52</v>
      </c>
      <c r="Z3" s="174" t="s">
        <v>42</v>
      </c>
      <c r="AA3" s="174" t="s">
        <v>52</v>
      </c>
      <c r="AB3" s="174" t="s">
        <v>42</v>
      </c>
      <c r="AC3" s="174" t="s">
        <v>52</v>
      </c>
    </row>
    <row r="4" spans="1:33" s="78" customFormat="1" ht="132" customHeight="1" x14ac:dyDescent="0.2">
      <c r="A4" s="1665">
        <v>1</v>
      </c>
      <c r="B4" s="144" t="s">
        <v>98</v>
      </c>
      <c r="C4" s="175">
        <f>+'สรุปโครงการ ปรับ'!B5</f>
        <v>6</v>
      </c>
      <c r="D4" s="175">
        <f>+'สรุปโครงการ ปรับ'!C5</f>
        <v>359330</v>
      </c>
      <c r="E4" s="1665">
        <f>+'สรุปโครงการ ปรับ'!B15</f>
        <v>2</v>
      </c>
      <c r="F4" s="177">
        <f>+'สรุปโครงการ ปรับ'!C15</f>
        <v>52000</v>
      </c>
      <c r="G4" s="176">
        <v>0</v>
      </c>
      <c r="H4" s="177">
        <v>0</v>
      </c>
      <c r="I4" s="1666">
        <f>+C4+E4+G4</f>
        <v>8</v>
      </c>
      <c r="J4" s="1666">
        <f>+D4+F4+H4</f>
        <v>411330</v>
      </c>
      <c r="K4" s="145"/>
      <c r="L4" s="145"/>
      <c r="M4" s="146"/>
      <c r="N4" s="146"/>
      <c r="O4" s="146"/>
      <c r="P4" s="146"/>
      <c r="Q4" s="146"/>
      <c r="R4" s="146"/>
      <c r="S4" s="145"/>
      <c r="T4" s="1738">
        <v>1</v>
      </c>
      <c r="U4" s="144" t="s">
        <v>98</v>
      </c>
      <c r="V4" s="175">
        <f>+'สรุปโครงการ ปรับ'!B5</f>
        <v>6</v>
      </c>
      <c r="W4" s="175">
        <f>+'สรุปโครงการ ปรับ'!C5</f>
        <v>359330</v>
      </c>
      <c r="X4" s="1738">
        <f>+[3]สรุปโครงการ!C15</f>
        <v>4</v>
      </c>
      <c r="Y4" s="177">
        <f>+[3]สรุปโครงการ!D15</f>
        <v>428080</v>
      </c>
      <c r="Z4" s="176">
        <f>+[3]สรุปโครงการ!L5</f>
        <v>0</v>
      </c>
      <c r="AA4" s="177">
        <v>0</v>
      </c>
      <c r="AB4" s="1739">
        <f>+V4+X4</f>
        <v>10</v>
      </c>
      <c r="AC4" s="1739">
        <f>+W4+Y4+AA4</f>
        <v>787410</v>
      </c>
      <c r="AD4" s="145"/>
      <c r="AE4" s="145"/>
      <c r="AF4" s="146"/>
      <c r="AG4" s="145"/>
    </row>
    <row r="5" spans="1:33" s="78" customFormat="1" ht="108.75" x14ac:dyDescent="0.2">
      <c r="A5" s="1665">
        <v>2</v>
      </c>
      <c r="B5" s="144" t="s">
        <v>99</v>
      </c>
      <c r="C5" s="175">
        <f>+'สรุปโครงการ ปรับ'!B6</f>
        <v>8</v>
      </c>
      <c r="D5" s="175">
        <f>+'สรุปโครงการ ปรับ'!C6</f>
        <v>1493810</v>
      </c>
      <c r="E5" s="1763">
        <f>+'สรุปโครงการ ปรับ'!B16</f>
        <v>3</v>
      </c>
      <c r="F5" s="177">
        <f>+'สรุปโครงการ ปรับ'!C16</f>
        <v>90540</v>
      </c>
      <c r="G5" s="176">
        <v>0</v>
      </c>
      <c r="H5" s="176">
        <v>0</v>
      </c>
      <c r="I5" s="1666">
        <f>+C5+E5</f>
        <v>11</v>
      </c>
      <c r="J5" s="1666">
        <f>+D5+F5+H5</f>
        <v>1584350</v>
      </c>
      <c r="K5" s="145"/>
      <c r="L5" s="145"/>
      <c r="M5" s="146"/>
      <c r="N5" s="146"/>
      <c r="O5" s="146"/>
      <c r="P5" s="146"/>
      <c r="Q5" s="146"/>
      <c r="R5" s="146"/>
      <c r="S5" s="145"/>
      <c r="T5" s="1738">
        <v>2</v>
      </c>
      <c r="U5" s="144" t="s">
        <v>99</v>
      </c>
      <c r="V5" s="175">
        <f>+[3]สรุปโครงการ!C6</f>
        <v>7</v>
      </c>
      <c r="W5" s="175">
        <f>+[3]สรุปโครงการ!D6</f>
        <v>472160</v>
      </c>
      <c r="X5" s="1738">
        <f>+[3]สรุปโครงการ!C16</f>
        <v>5</v>
      </c>
      <c r="Y5" s="177">
        <f>+[3]สรุปโครงการ!D16</f>
        <v>440350</v>
      </c>
      <c r="Z5" s="176">
        <f>+[3]สรุปโครงการ!L6</f>
        <v>0</v>
      </c>
      <c r="AA5" s="176">
        <v>0</v>
      </c>
      <c r="AB5" s="1739">
        <f>+V5+X5</f>
        <v>12</v>
      </c>
      <c r="AC5" s="1739">
        <f>+W5+Y5+AA5</f>
        <v>912510</v>
      </c>
      <c r="AD5" s="145"/>
      <c r="AE5" s="145"/>
      <c r="AF5" s="146"/>
      <c r="AG5" s="145"/>
    </row>
    <row r="6" spans="1:33" s="78" customFormat="1" ht="174" x14ac:dyDescent="0.2">
      <c r="A6" s="1665">
        <v>3</v>
      </c>
      <c r="B6" s="144" t="s">
        <v>100</v>
      </c>
      <c r="C6" s="175">
        <f>+'สรุปโครงการ ปรับ'!B7</f>
        <v>0</v>
      </c>
      <c r="D6" s="175">
        <f>+'สรุปโครงการ ปรับ'!C7</f>
        <v>0</v>
      </c>
      <c r="E6" s="1763">
        <f>+'สรุปโครงการ ปรับ'!B17</f>
        <v>7</v>
      </c>
      <c r="F6" s="177">
        <f>+'สรุปโครงการ ปรับ'!C17</f>
        <v>178250</v>
      </c>
      <c r="G6" s="176">
        <v>0</v>
      </c>
      <c r="H6" s="176">
        <v>0</v>
      </c>
      <c r="I6" s="1666">
        <f>+C6+E6</f>
        <v>7</v>
      </c>
      <c r="J6" s="1666">
        <f>+D6+F6+H6</f>
        <v>178250</v>
      </c>
      <c r="K6" s="145"/>
      <c r="L6" s="145"/>
      <c r="M6" s="146"/>
      <c r="N6" s="146"/>
      <c r="O6" s="146"/>
      <c r="P6" s="146"/>
      <c r="Q6" s="146"/>
      <c r="R6" s="146"/>
      <c r="S6" s="145"/>
      <c r="T6" s="1738">
        <v>3</v>
      </c>
      <c r="U6" s="144" t="s">
        <v>100</v>
      </c>
      <c r="V6" s="175">
        <f>+[3]สรุปโครงการ!C7</f>
        <v>6</v>
      </c>
      <c r="W6" s="175">
        <f>+[3]สรุปโครงการ!D7</f>
        <v>114000</v>
      </c>
      <c r="X6" s="1738">
        <f>+[3]สรุปโครงการ!C17</f>
        <v>16</v>
      </c>
      <c r="Y6" s="177">
        <f>+[3]สรุปโครงการ!D17</f>
        <v>411640</v>
      </c>
      <c r="Z6" s="176">
        <f>+[3]สรุปโครงการ!L7</f>
        <v>0</v>
      </c>
      <c r="AA6" s="176">
        <v>0</v>
      </c>
      <c r="AB6" s="1739">
        <f>+V6+X6</f>
        <v>22</v>
      </c>
      <c r="AC6" s="1739">
        <f>+W6+Y6+AA6</f>
        <v>525640</v>
      </c>
      <c r="AD6" s="145"/>
      <c r="AE6" s="145"/>
      <c r="AF6" s="146"/>
      <c r="AG6" s="145"/>
    </row>
    <row r="7" spans="1:33" s="78" customFormat="1" ht="87.75" customHeight="1" x14ac:dyDescent="0.2">
      <c r="A7" s="1665">
        <v>4</v>
      </c>
      <c r="B7" s="144" t="s">
        <v>101</v>
      </c>
      <c r="C7" s="175">
        <f>+'สรุปโครงการ ปรับ'!B8</f>
        <v>22</v>
      </c>
      <c r="D7" s="175">
        <f>+'สรุปโครงการ ปรับ'!C8</f>
        <v>1557170</v>
      </c>
      <c r="E7" s="1763">
        <f>+'สรุปโครงการ ปรับ'!B18</f>
        <v>3</v>
      </c>
      <c r="F7" s="177">
        <f>+'สรุปโครงการ ปรับ'!C18</f>
        <v>162400</v>
      </c>
      <c r="G7" s="177">
        <f>+Z7</f>
        <v>6</v>
      </c>
      <c r="H7" s="177">
        <f>+AA7</f>
        <v>3124820</v>
      </c>
      <c r="I7" s="1666">
        <f>+C7+E7+G7</f>
        <v>31</v>
      </c>
      <c r="J7" s="1666">
        <f>+D7+F7+H7</f>
        <v>4844390</v>
      </c>
      <c r="K7" s="145"/>
      <c r="L7" s="145"/>
      <c r="M7" s="146"/>
      <c r="N7" s="146"/>
      <c r="O7" s="146"/>
      <c r="P7" s="146"/>
      <c r="Q7" s="146"/>
      <c r="R7" s="146"/>
      <c r="S7" s="145"/>
      <c r="T7" s="1738">
        <v>4</v>
      </c>
      <c r="U7" s="144" t="s">
        <v>101</v>
      </c>
      <c r="V7" s="175">
        <f>+[3]สรุปโครงการ!C8</f>
        <v>20</v>
      </c>
      <c r="W7" s="175">
        <f>+[3]สรุปโครงการ!D8</f>
        <v>1594470</v>
      </c>
      <c r="X7" s="1738">
        <f>+[3]สรุปโครงการ!C18</f>
        <v>2</v>
      </c>
      <c r="Y7" s="177">
        <f>+[3]สรุปโครงการ!D18</f>
        <v>25800</v>
      </c>
      <c r="Z7" s="177">
        <f>+[3]สรุปโครงการ!L9</f>
        <v>6</v>
      </c>
      <c r="AA7" s="177">
        <f>+[3]สรุปโครงการ!M9</f>
        <v>3124820</v>
      </c>
      <c r="AB7" s="1739">
        <f>+V7+X7+Z7</f>
        <v>28</v>
      </c>
      <c r="AC7" s="1739">
        <f>+W7+Y7+AA7</f>
        <v>4745090</v>
      </c>
      <c r="AD7" s="145"/>
      <c r="AE7" s="145"/>
      <c r="AF7" s="146"/>
      <c r="AG7" s="145"/>
    </row>
    <row r="8" spans="1:33" s="183" customFormat="1" ht="16.5" customHeight="1" x14ac:dyDescent="0.2">
      <c r="A8" s="179"/>
      <c r="B8" s="180" t="s">
        <v>102</v>
      </c>
      <c r="C8" s="1765">
        <f>SUM(C4:C7)</f>
        <v>36</v>
      </c>
      <c r="D8" s="1765">
        <f t="shared" ref="D8:J8" si="0">SUM(D4:D7)</f>
        <v>3410310</v>
      </c>
      <c r="E8" s="1765">
        <f t="shared" si="0"/>
        <v>15</v>
      </c>
      <c r="F8" s="1765">
        <f t="shared" si="0"/>
        <v>483190</v>
      </c>
      <c r="G8" s="1765">
        <f t="shared" si="0"/>
        <v>6</v>
      </c>
      <c r="H8" s="1765">
        <f t="shared" si="0"/>
        <v>3124820</v>
      </c>
      <c r="I8" s="1765">
        <f t="shared" si="0"/>
        <v>57</v>
      </c>
      <c r="J8" s="1765">
        <f t="shared" si="0"/>
        <v>7018320</v>
      </c>
      <c r="K8" s="181"/>
      <c r="L8" s="181"/>
      <c r="M8" s="182"/>
      <c r="N8" s="182"/>
      <c r="O8" s="182"/>
      <c r="P8" s="182"/>
      <c r="Q8" s="182"/>
      <c r="R8" s="182"/>
      <c r="S8" s="181"/>
      <c r="T8" s="179"/>
      <c r="U8" s="180" t="s">
        <v>102</v>
      </c>
      <c r="V8" s="142">
        <f t="shared" ref="V8:AA8" si="1">SUM(V4:V7)</f>
        <v>39</v>
      </c>
      <c r="W8" s="142">
        <f t="shared" si="1"/>
        <v>2539960</v>
      </c>
      <c r="X8" s="142">
        <f t="shared" si="1"/>
        <v>27</v>
      </c>
      <c r="Y8" s="142">
        <f t="shared" si="1"/>
        <v>1305870</v>
      </c>
      <c r="Z8" s="142">
        <f t="shared" si="1"/>
        <v>6</v>
      </c>
      <c r="AA8" s="142">
        <f t="shared" si="1"/>
        <v>3124820</v>
      </c>
      <c r="AB8" s="142">
        <f>SUM(AB4:AB7)</f>
        <v>72</v>
      </c>
      <c r="AC8" s="142">
        <f>SUM(AC4:AC7)</f>
        <v>6970650</v>
      </c>
      <c r="AD8" s="181"/>
      <c r="AE8" s="181"/>
      <c r="AF8" s="182"/>
      <c r="AG8" s="181"/>
    </row>
    <row r="9" spans="1:33" s="147" customFormat="1" ht="21.75" x14ac:dyDescent="0.25">
      <c r="A9" s="149" t="s">
        <v>103</v>
      </c>
      <c r="B9" s="149"/>
      <c r="C9" s="150"/>
      <c r="D9" s="150"/>
      <c r="E9" s="150"/>
      <c r="F9" s="150"/>
      <c r="G9" s="151"/>
      <c r="H9" s="151"/>
      <c r="I9" s="152"/>
      <c r="J9" s="151"/>
      <c r="T9" s="149" t="s">
        <v>103</v>
      </c>
      <c r="U9" s="149"/>
      <c r="V9" s="150"/>
      <c r="W9" s="150"/>
      <c r="X9" s="150"/>
      <c r="Y9" s="150"/>
      <c r="Z9" s="151"/>
      <c r="AA9" s="151"/>
      <c r="AB9" s="1852">
        <f>+V8+X8</f>
        <v>66</v>
      </c>
      <c r="AC9" s="167">
        <f>+W8+Y8</f>
        <v>3845830</v>
      </c>
    </row>
    <row r="10" spans="1:33" s="156" customFormat="1" ht="22.5" customHeight="1" x14ac:dyDescent="0.5">
      <c r="A10" s="153" t="s">
        <v>104</v>
      </c>
      <c r="B10" s="2585" t="s">
        <v>94</v>
      </c>
      <c r="C10" s="2586"/>
      <c r="D10" s="2583" t="s">
        <v>105</v>
      </c>
      <c r="E10" s="2583"/>
      <c r="F10" s="1665" t="s">
        <v>42</v>
      </c>
      <c r="G10" s="153" t="s">
        <v>52</v>
      </c>
      <c r="H10" s="151"/>
      <c r="I10" s="155"/>
      <c r="J10" s="154"/>
      <c r="M10" s="157"/>
      <c r="N10" s="157"/>
      <c r="O10" s="157"/>
      <c r="P10" s="157"/>
      <c r="Q10" s="157"/>
      <c r="R10" s="157"/>
      <c r="T10" s="153" t="s">
        <v>104</v>
      </c>
      <c r="U10" s="2585" t="s">
        <v>94</v>
      </c>
      <c r="V10" s="2586"/>
      <c r="W10" s="2583" t="s">
        <v>105</v>
      </c>
      <c r="X10" s="2583"/>
      <c r="Y10" s="1738" t="s">
        <v>42</v>
      </c>
      <c r="Z10" s="2583" t="s">
        <v>52</v>
      </c>
      <c r="AA10" s="2583"/>
      <c r="AB10" s="1740"/>
      <c r="AC10" s="154"/>
      <c r="AF10" s="157"/>
    </row>
    <row r="11" spans="1:33" s="162" customFormat="1" ht="18" customHeight="1" x14ac:dyDescent="0.5">
      <c r="A11" s="2430">
        <v>1</v>
      </c>
      <c r="B11" s="159" t="s">
        <v>46</v>
      </c>
      <c r="C11" s="2238"/>
      <c r="D11" s="2567" t="s">
        <v>1232</v>
      </c>
      <c r="E11" s="2568"/>
      <c r="F11" s="2237">
        <f>+H42+M42</f>
        <v>2</v>
      </c>
      <c r="G11" s="2237">
        <f>+I42+N42</f>
        <v>407730</v>
      </c>
      <c r="H11" s="151"/>
      <c r="I11" s="161"/>
      <c r="J11" s="160"/>
      <c r="T11" s="158"/>
      <c r="U11" s="159"/>
      <c r="V11" s="2238"/>
      <c r="W11" s="2236"/>
      <c r="X11" s="2236"/>
      <c r="Y11" s="2237"/>
      <c r="Z11" s="2237"/>
      <c r="AA11" s="2237"/>
      <c r="AB11" s="1741"/>
      <c r="AC11" s="160"/>
    </row>
    <row r="12" spans="1:33" s="162" customFormat="1" ht="18" customHeight="1" x14ac:dyDescent="0.5">
      <c r="A12" s="2423"/>
      <c r="B12" s="159" t="s">
        <v>77</v>
      </c>
      <c r="C12" s="1667"/>
      <c r="D12" s="2583" t="s">
        <v>149</v>
      </c>
      <c r="E12" s="2583"/>
      <c r="F12" s="1666">
        <f>+F42</f>
        <v>1</v>
      </c>
      <c r="G12" s="2237">
        <f>+G42</f>
        <v>150000</v>
      </c>
      <c r="H12" s="151"/>
      <c r="I12" s="161"/>
      <c r="J12" s="160"/>
      <c r="T12" s="158"/>
      <c r="U12" s="159"/>
      <c r="V12" s="2426"/>
      <c r="W12" s="2424"/>
      <c r="X12" s="2424"/>
      <c r="Y12" s="2425"/>
      <c r="Z12" s="2425"/>
      <c r="AA12" s="2425"/>
      <c r="AB12" s="1741"/>
      <c r="AC12" s="160"/>
    </row>
    <row r="13" spans="1:33" s="162" customFormat="1" ht="18" customHeight="1" x14ac:dyDescent="0.5">
      <c r="A13" s="158">
        <v>2</v>
      </c>
      <c r="B13" s="159" t="s">
        <v>45</v>
      </c>
      <c r="C13" s="1667"/>
      <c r="D13" s="2583" t="s">
        <v>170</v>
      </c>
      <c r="E13" s="2583"/>
      <c r="F13" s="1666">
        <f>+D42</f>
        <v>2</v>
      </c>
      <c r="G13" s="2237">
        <f>+E42</f>
        <v>225360</v>
      </c>
      <c r="H13" s="151"/>
      <c r="I13" s="163"/>
      <c r="J13" s="160"/>
      <c r="T13" s="158">
        <v>2</v>
      </c>
      <c r="U13" s="159" t="s">
        <v>45</v>
      </c>
      <c r="V13" s="1737"/>
      <c r="W13" s="2583" t="s">
        <v>170</v>
      </c>
      <c r="X13" s="2583"/>
      <c r="Y13" s="1739">
        <f>+W42</f>
        <v>1</v>
      </c>
      <c r="Z13" s="2584">
        <f>+X42</f>
        <v>156000</v>
      </c>
      <c r="AA13" s="2584"/>
      <c r="AB13" s="1742"/>
      <c r="AC13" s="160"/>
    </row>
    <row r="14" spans="1:33" s="162" customFormat="1" ht="18" customHeight="1" x14ac:dyDescent="0.5">
      <c r="A14" s="158">
        <v>3</v>
      </c>
      <c r="B14" s="159" t="s">
        <v>1233</v>
      </c>
      <c r="C14" s="2238"/>
      <c r="D14" s="2567" t="s">
        <v>38</v>
      </c>
      <c r="E14" s="2568"/>
      <c r="F14" s="2237">
        <f>+J42</f>
        <v>13</v>
      </c>
      <c r="G14" s="2237">
        <v>0</v>
      </c>
      <c r="H14" s="151"/>
      <c r="I14" s="163"/>
      <c r="J14" s="160"/>
      <c r="T14" s="165"/>
      <c r="U14" s="159"/>
      <c r="V14" s="2238"/>
      <c r="W14" s="2236"/>
      <c r="X14" s="2236"/>
      <c r="Y14" s="2237"/>
      <c r="Z14" s="2258"/>
      <c r="AA14" s="2259"/>
      <c r="AB14" s="1742"/>
      <c r="AC14" s="160"/>
    </row>
    <row r="15" spans="1:33" s="162" customFormat="1" ht="18" customHeight="1" x14ac:dyDescent="0.5">
      <c r="A15" s="165"/>
      <c r="B15" s="2570" t="s">
        <v>90</v>
      </c>
      <c r="C15" s="2570"/>
      <c r="D15" s="2570"/>
      <c r="E15" s="2570"/>
      <c r="F15" s="178">
        <f>SUM(F11:F14)</f>
        <v>18</v>
      </c>
      <c r="G15" s="178">
        <f>SUM(G11:G14)</f>
        <v>783090</v>
      </c>
      <c r="H15" s="151"/>
      <c r="I15" s="164"/>
      <c r="J15" s="793"/>
      <c r="T15" s="1744"/>
      <c r="U15" s="2570" t="s">
        <v>90</v>
      </c>
      <c r="V15" s="2570"/>
      <c r="W15" s="2570"/>
      <c r="X15" s="2570"/>
      <c r="Y15" s="178">
        <f>SUM(Y11:Y13)</f>
        <v>1</v>
      </c>
      <c r="Z15" s="2575">
        <f>SUM(Z11:Z13)</f>
        <v>156000</v>
      </c>
      <c r="AA15" s="2576"/>
      <c r="AB15" s="1743"/>
      <c r="AC15" s="793"/>
    </row>
    <row r="16" spans="1:33" s="162" customFormat="1" ht="18" customHeight="1" x14ac:dyDescent="0.5">
      <c r="A16" s="165"/>
      <c r="B16" s="184"/>
      <c r="C16" s="184"/>
      <c r="D16" s="184"/>
      <c r="E16" s="184"/>
      <c r="F16" s="185"/>
      <c r="G16" s="185"/>
      <c r="H16" s="151"/>
      <c r="I16" s="164"/>
      <c r="J16" s="793"/>
      <c r="T16" s="1744"/>
      <c r="U16" s="184"/>
      <c r="V16" s="184"/>
      <c r="W16" s="184"/>
      <c r="X16" s="184"/>
      <c r="Y16" s="185"/>
      <c r="Z16" s="185"/>
      <c r="AA16" s="185"/>
      <c r="AB16" s="1743"/>
      <c r="AC16" s="793"/>
    </row>
    <row r="17" spans="1:29" s="162" customFormat="1" ht="18" customHeight="1" x14ac:dyDescent="0.5">
      <c r="A17" s="165"/>
      <c r="B17" s="184"/>
      <c r="C17" s="184"/>
      <c r="D17" s="184"/>
      <c r="E17" s="184"/>
      <c r="F17" s="185"/>
      <c r="G17" s="185"/>
      <c r="H17" s="151"/>
      <c r="I17" s="164"/>
      <c r="J17" s="793"/>
      <c r="T17" s="1744"/>
      <c r="U17" s="184"/>
      <c r="V17" s="184"/>
      <c r="W17" s="184"/>
      <c r="X17" s="184"/>
      <c r="Y17" s="185"/>
      <c r="Z17" s="185"/>
      <c r="AA17" s="185"/>
      <c r="AB17" s="1743"/>
      <c r="AC17" s="793"/>
    </row>
    <row r="18" spans="1:29" s="147" customFormat="1" ht="18" customHeight="1" x14ac:dyDescent="0.5">
      <c r="A18" s="166"/>
      <c r="B18" s="169" t="s">
        <v>172</v>
      </c>
      <c r="C18" s="151"/>
      <c r="D18" s="151" t="s">
        <v>106</v>
      </c>
      <c r="E18" s="167"/>
      <c r="F18" s="151"/>
      <c r="G18" s="151"/>
      <c r="H18" s="151"/>
      <c r="I18" s="151"/>
      <c r="J18" s="151"/>
      <c r="T18" s="166"/>
      <c r="U18" s="166"/>
      <c r="V18" s="151"/>
      <c r="W18" s="151"/>
      <c r="X18" s="167"/>
      <c r="Y18" s="151"/>
      <c r="Z18" s="151"/>
      <c r="AA18" s="151"/>
      <c r="AB18" s="151"/>
      <c r="AC18" s="151"/>
    </row>
    <row r="19" spans="1:29" s="147" customFormat="1" ht="17.25" customHeight="1" x14ac:dyDescent="0.25">
      <c r="A19" s="168"/>
      <c r="B19" s="2569" t="s">
        <v>107</v>
      </c>
      <c r="C19" s="2569"/>
      <c r="D19" s="1747"/>
      <c r="F19" s="151"/>
      <c r="G19" s="151"/>
      <c r="H19" s="151"/>
      <c r="I19" s="151"/>
      <c r="J19" s="151"/>
      <c r="T19" s="168"/>
      <c r="U19" s="169" t="s">
        <v>172</v>
      </c>
      <c r="V19" s="151"/>
      <c r="W19" s="151" t="s">
        <v>106</v>
      </c>
      <c r="X19" s="151"/>
      <c r="Y19" s="151"/>
      <c r="Z19" s="151"/>
      <c r="AA19" s="151"/>
      <c r="AB19" s="151"/>
      <c r="AC19" s="151"/>
    </row>
    <row r="20" spans="1:29" s="148" customFormat="1" ht="21.75" x14ac:dyDescent="0.5">
      <c r="A20" s="170"/>
      <c r="E20" s="1747"/>
      <c r="F20" s="143"/>
      <c r="G20" s="143"/>
      <c r="H20" s="143"/>
      <c r="I20" s="143"/>
      <c r="J20" s="143"/>
      <c r="T20" s="170"/>
      <c r="U20" s="1664" t="s">
        <v>107</v>
      </c>
      <c r="V20" s="1747"/>
      <c r="W20" s="143"/>
      <c r="X20" s="143"/>
      <c r="Y20" s="143"/>
      <c r="Z20" s="143"/>
      <c r="AA20" s="143"/>
      <c r="AB20" s="143"/>
      <c r="AC20" s="143"/>
    </row>
    <row r="21" spans="1:29" s="147" customFormat="1" ht="17.25" customHeight="1" x14ac:dyDescent="0.5">
      <c r="A21" s="166"/>
      <c r="B21" s="31"/>
      <c r="C21" s="1747"/>
      <c r="D21" s="1747"/>
      <c r="E21" s="1747"/>
      <c r="F21" s="151"/>
      <c r="G21" s="171"/>
      <c r="H21" s="171"/>
      <c r="I21" s="171"/>
      <c r="J21" s="151"/>
      <c r="T21" s="166"/>
      <c r="U21" s="31"/>
      <c r="V21" s="1747"/>
      <c r="W21" s="151"/>
      <c r="X21" s="151"/>
      <c r="Y21" s="151"/>
      <c r="Z21" s="171"/>
      <c r="AA21" s="171"/>
      <c r="AB21" s="171"/>
      <c r="AC21" s="151"/>
    </row>
    <row r="22" spans="1:29" s="147" customFormat="1" ht="21.75" x14ac:dyDescent="0.5">
      <c r="A22" s="166"/>
      <c r="B22" s="1748" t="s">
        <v>173</v>
      </c>
      <c r="C22" s="1749"/>
      <c r="D22" s="1749"/>
      <c r="E22" s="1749"/>
      <c r="F22" s="151"/>
      <c r="G22" s="171"/>
      <c r="H22" s="171"/>
      <c r="I22" s="171"/>
      <c r="J22" s="151"/>
      <c r="T22" s="166"/>
      <c r="U22" s="31" t="s">
        <v>173</v>
      </c>
      <c r="V22" s="1749"/>
      <c r="W22" s="160"/>
      <c r="X22" s="151"/>
      <c r="Y22" s="151"/>
      <c r="Z22" s="171"/>
      <c r="AA22" s="171"/>
      <c r="AB22" s="171"/>
      <c r="AC22" s="151"/>
    </row>
    <row r="23" spans="1:29" s="148" customFormat="1" ht="21.75" x14ac:dyDescent="0.5">
      <c r="A23" s="170"/>
      <c r="B23" s="1750" t="s">
        <v>171</v>
      </c>
      <c r="C23" s="1747"/>
      <c r="D23" s="1747"/>
      <c r="E23" s="1747"/>
      <c r="F23" s="143"/>
      <c r="G23" s="143"/>
      <c r="H23" s="143"/>
      <c r="I23" s="143"/>
      <c r="J23" s="143"/>
      <c r="T23" s="170"/>
      <c r="U23" s="1750" t="s">
        <v>171</v>
      </c>
      <c r="V23" s="1747"/>
      <c r="W23" s="151"/>
      <c r="X23" s="143"/>
      <c r="Y23" s="143"/>
      <c r="Z23" s="143"/>
      <c r="AA23" s="143"/>
      <c r="AB23" s="143"/>
      <c r="AC23" s="143"/>
    </row>
    <row r="24" spans="1:29" s="147" customFormat="1" ht="8.25" customHeight="1" x14ac:dyDescent="0.5">
      <c r="A24" s="166"/>
      <c r="B24" s="166"/>
      <c r="C24" s="151"/>
      <c r="D24" s="151"/>
      <c r="E24" s="151"/>
      <c r="F24" s="151"/>
      <c r="G24" s="151"/>
      <c r="H24" s="151"/>
      <c r="I24" s="151"/>
      <c r="J24" s="151"/>
      <c r="T24" s="166"/>
      <c r="U24" s="166"/>
      <c r="V24" s="151"/>
      <c r="W24" s="151"/>
      <c r="X24" s="151"/>
      <c r="Y24" s="151"/>
      <c r="Z24" s="151"/>
      <c r="AA24" s="151"/>
      <c r="AB24" s="151"/>
      <c r="AC24" s="151"/>
    </row>
    <row r="25" spans="1:29" s="147" customFormat="1" ht="8.25" customHeight="1" x14ac:dyDescent="0.5">
      <c r="A25" s="166"/>
      <c r="B25" s="166"/>
      <c r="C25" s="151"/>
      <c r="D25" s="151"/>
      <c r="E25" s="151"/>
      <c r="F25" s="151"/>
      <c r="G25" s="151"/>
      <c r="H25" s="151"/>
      <c r="I25" s="151"/>
      <c r="J25" s="151"/>
      <c r="T25" s="166"/>
      <c r="U25" s="166"/>
      <c r="V25" s="151"/>
      <c r="W25" s="151"/>
      <c r="X25" s="151"/>
      <c r="Y25" s="151"/>
      <c r="Z25" s="151"/>
      <c r="AA25" s="151"/>
      <c r="AB25" s="151"/>
      <c r="AC25" s="151"/>
    </row>
    <row r="26" spans="1:29" s="162" customFormat="1" ht="21.75" x14ac:dyDescent="0.5">
      <c r="A26" s="172"/>
      <c r="F26" s="160"/>
      <c r="G26" s="160"/>
      <c r="H26" s="160"/>
      <c r="I26" s="160"/>
      <c r="J26" s="160"/>
      <c r="T26" s="166"/>
      <c r="U26" s="147"/>
      <c r="V26" s="147"/>
      <c r="W26" s="147"/>
      <c r="X26" s="160"/>
      <c r="Y26" s="160"/>
      <c r="Z26" s="160"/>
      <c r="AA26" s="160"/>
      <c r="AB26" s="160"/>
      <c r="AC26" s="160"/>
    </row>
    <row r="27" spans="1:29" s="147" customFormat="1" ht="15.75" customHeight="1" x14ac:dyDescent="0.5">
      <c r="A27" s="166"/>
      <c r="F27" s="151"/>
      <c r="G27" s="151"/>
      <c r="H27" s="151"/>
      <c r="I27" s="151"/>
      <c r="J27" s="151"/>
      <c r="T27" s="166"/>
      <c r="X27" s="151"/>
      <c r="Y27" s="151"/>
      <c r="Z27" s="151"/>
      <c r="AA27" s="151"/>
      <c r="AB27" s="151"/>
      <c r="AC27" s="151"/>
    </row>
    <row r="28" spans="1:29" x14ac:dyDescent="0.2">
      <c r="A28" s="16"/>
      <c r="B28" s="16"/>
      <c r="C28" s="141"/>
      <c r="D28" s="141"/>
      <c r="E28" s="141"/>
      <c r="F28" s="141"/>
      <c r="G28" s="141"/>
      <c r="H28" s="141"/>
      <c r="I28" s="141"/>
      <c r="J28" s="141"/>
      <c r="K28" s="16"/>
      <c r="L28" s="16"/>
      <c r="M28" s="16"/>
      <c r="S28" s="16"/>
    </row>
    <row r="29" spans="1:29" s="16" customFormat="1" x14ac:dyDescent="0.2">
      <c r="C29" s="141"/>
      <c r="D29" s="141"/>
      <c r="E29" s="141"/>
      <c r="F29" s="141"/>
      <c r="G29" s="141"/>
      <c r="H29" s="141"/>
      <c r="I29" s="141"/>
      <c r="J29" s="141"/>
      <c r="V29" s="141"/>
      <c r="W29" s="141"/>
      <c r="X29" s="141"/>
      <c r="Y29" s="141"/>
      <c r="Z29" s="141"/>
      <c r="AA29" s="141"/>
      <c r="AB29" s="141"/>
      <c r="AC29" s="141"/>
    </row>
    <row r="30" spans="1:29" s="16" customFormat="1" x14ac:dyDescent="0.2">
      <c r="C30" s="141"/>
      <c r="D30" s="141"/>
      <c r="E30" s="141"/>
      <c r="F30" s="141"/>
      <c r="G30" s="141"/>
      <c r="H30" s="141"/>
      <c r="I30" s="141"/>
      <c r="J30" s="141"/>
      <c r="V30" s="141"/>
      <c r="W30" s="141"/>
      <c r="X30" s="141"/>
      <c r="Y30" s="141"/>
      <c r="Z30" s="141"/>
      <c r="AA30" s="141"/>
      <c r="AB30" s="141"/>
      <c r="AC30" s="141"/>
    </row>
    <row r="31" spans="1:29" s="16" customFormat="1" x14ac:dyDescent="0.2">
      <c r="C31" s="141"/>
      <c r="D31" s="141"/>
      <c r="E31" s="141"/>
      <c r="F31" s="141"/>
      <c r="G31" s="141"/>
      <c r="H31" s="141"/>
      <c r="I31" s="141"/>
      <c r="J31" s="141"/>
      <c r="V31" s="141"/>
      <c r="W31" s="141"/>
      <c r="X31" s="141"/>
      <c r="Y31" s="141"/>
      <c r="Z31" s="141"/>
      <c r="AA31" s="141"/>
      <c r="AB31" s="141"/>
      <c r="AC31" s="141"/>
    </row>
    <row r="32" spans="1:29" x14ac:dyDescent="0.2">
      <c r="A32" s="16"/>
      <c r="B32" s="16"/>
      <c r="C32" s="141"/>
      <c r="D32" s="141"/>
      <c r="E32" s="141"/>
      <c r="F32" s="141"/>
      <c r="G32" s="141"/>
      <c r="H32" s="141"/>
      <c r="I32" s="141"/>
      <c r="J32" s="141"/>
      <c r="K32" s="16"/>
      <c r="L32" s="16"/>
      <c r="M32" s="16"/>
      <c r="S32" s="16"/>
    </row>
    <row r="33" spans="1:34" s="16" customFormat="1" x14ac:dyDescent="0.2">
      <c r="C33" s="141"/>
      <c r="D33" s="141"/>
      <c r="E33" s="141"/>
      <c r="F33" s="141"/>
      <c r="G33" s="141"/>
      <c r="H33" s="141"/>
      <c r="I33" s="141"/>
      <c r="J33" s="141"/>
      <c r="V33" s="141"/>
      <c r="W33" s="141"/>
      <c r="X33" s="141"/>
      <c r="Y33" s="141"/>
      <c r="Z33" s="141"/>
      <c r="AA33" s="141"/>
      <c r="AB33" s="141"/>
      <c r="AC33" s="141"/>
    </row>
    <row r="34" spans="1:34" ht="21.75" x14ac:dyDescent="0.2">
      <c r="A34" s="7"/>
      <c r="B34" s="16"/>
      <c r="C34" s="141"/>
      <c r="D34" s="141"/>
      <c r="E34" s="141"/>
      <c r="F34" s="141"/>
      <c r="G34" s="141"/>
      <c r="H34" s="141"/>
      <c r="I34" s="141"/>
      <c r="J34" s="141"/>
      <c r="K34" s="16"/>
      <c r="L34" s="16"/>
      <c r="M34" s="16"/>
      <c r="S34" s="16"/>
      <c r="T34" s="7"/>
    </row>
    <row r="35" spans="1:34" s="8" customFormat="1" ht="32.25" customHeight="1" x14ac:dyDescent="0.2">
      <c r="A35" s="127" t="s">
        <v>43</v>
      </c>
      <c r="B35" s="2536" t="s">
        <v>17</v>
      </c>
      <c r="C35" s="2537"/>
      <c r="D35" s="2530" t="s">
        <v>143</v>
      </c>
      <c r="E35" s="2531"/>
      <c r="F35" s="2532" t="s">
        <v>37</v>
      </c>
      <c r="G35" s="2533"/>
      <c r="H35" s="2534" t="s">
        <v>882</v>
      </c>
      <c r="I35" s="2535"/>
      <c r="J35" s="128" t="s">
        <v>38</v>
      </c>
      <c r="K35" s="2532" t="s">
        <v>97</v>
      </c>
      <c r="L35" s="2533"/>
      <c r="M35" s="2551" t="s">
        <v>1165</v>
      </c>
      <c r="N35" s="2551"/>
      <c r="O35" s="2532" t="s">
        <v>35</v>
      </c>
      <c r="P35" s="2533"/>
      <c r="T35" s="1745" t="s">
        <v>43</v>
      </c>
      <c r="U35" s="2571" t="s">
        <v>17</v>
      </c>
      <c r="V35" s="2572"/>
      <c r="W35" s="2573" t="s">
        <v>143</v>
      </c>
      <c r="X35" s="2574"/>
      <c r="Y35" s="1735" t="s">
        <v>37</v>
      </c>
      <c r="Z35" s="1736"/>
      <c r="AA35" s="34" t="s">
        <v>38</v>
      </c>
      <c r="AB35" s="1735" t="s">
        <v>97</v>
      </c>
      <c r="AC35" s="1736"/>
      <c r="AD35" s="2577" t="s">
        <v>35</v>
      </c>
      <c r="AE35" s="2578"/>
      <c r="AH35" s="79"/>
    </row>
    <row r="36" spans="1:34" ht="51.75" customHeight="1" x14ac:dyDescent="0.2">
      <c r="A36" s="129"/>
      <c r="B36" s="2235" t="s">
        <v>42</v>
      </c>
      <c r="C36" s="130" t="s">
        <v>41</v>
      </c>
      <c r="D36" s="131" t="s">
        <v>40</v>
      </c>
      <c r="E36" s="130" t="s">
        <v>41</v>
      </c>
      <c r="F36" s="2235" t="s">
        <v>42</v>
      </c>
      <c r="G36" s="130" t="s">
        <v>41</v>
      </c>
      <c r="H36" s="2235" t="s">
        <v>42</v>
      </c>
      <c r="I36" s="130" t="s">
        <v>41</v>
      </c>
      <c r="J36" s="2235" t="s">
        <v>40</v>
      </c>
      <c r="K36" s="130" t="s">
        <v>41</v>
      </c>
      <c r="L36" s="131" t="s">
        <v>40</v>
      </c>
      <c r="M36" s="130" t="s">
        <v>41</v>
      </c>
      <c r="N36" s="131" t="s">
        <v>40</v>
      </c>
      <c r="O36" s="131" t="s">
        <v>40</v>
      </c>
      <c r="P36" s="130" t="s">
        <v>136</v>
      </c>
      <c r="S36" s="16"/>
      <c r="T36" s="1746"/>
      <c r="U36" s="35" t="s">
        <v>42</v>
      </c>
      <c r="V36" s="107" t="s">
        <v>41</v>
      </c>
      <c r="W36" s="105" t="s">
        <v>40</v>
      </c>
      <c r="X36" s="140" t="s">
        <v>41</v>
      </c>
      <c r="Y36" s="105" t="s">
        <v>40</v>
      </c>
      <c r="Z36" s="107" t="s">
        <v>41</v>
      </c>
      <c r="AA36" s="107" t="s">
        <v>42</v>
      </c>
      <c r="AB36" s="32" t="s">
        <v>40</v>
      </c>
      <c r="AC36" s="32" t="s">
        <v>136</v>
      </c>
      <c r="AD36" s="32" t="s">
        <v>40</v>
      </c>
      <c r="AE36" s="32" t="s">
        <v>136</v>
      </c>
      <c r="AH36" s="16"/>
    </row>
    <row r="37" spans="1:34" ht="17.25" x14ac:dyDescent="0.2">
      <c r="A37" s="105">
        <v>1</v>
      </c>
      <c r="B37" s="110">
        <f>+'สรุปโครงการ ปรับ'!B24</f>
        <v>8</v>
      </c>
      <c r="C37" s="110">
        <f>+'สรุปโครงการ ปรับ'!C24</f>
        <v>411330</v>
      </c>
      <c r="D37" s="110">
        <f>+'สรุปโครงการ ปรับ'!D24</f>
        <v>0</v>
      </c>
      <c r="E37" s="110">
        <f>+'สรุปโครงการ ปรับ'!E24</f>
        <v>0</v>
      </c>
      <c r="F37" s="110">
        <f>+'สรุปโครงการ ปรับ'!F24</f>
        <v>0</v>
      </c>
      <c r="G37" s="110">
        <f>+'สรุปโครงการ ปรับ'!G24</f>
        <v>0</v>
      </c>
      <c r="H37" s="110">
        <f>+'สรุปโครงการ ปรับ'!H24</f>
        <v>0</v>
      </c>
      <c r="I37" s="110">
        <f>+'สรุปโครงการ ปรับ'!I24</f>
        <v>0</v>
      </c>
      <c r="J37" s="110">
        <f>+'สรุปโครงการ ปรับ'!J24</f>
        <v>1</v>
      </c>
      <c r="K37" s="110">
        <f>+'สรุปโครงการ ปรับ'!K24</f>
        <v>0</v>
      </c>
      <c r="L37" s="110">
        <f>+'สรุปโครงการ ปรับ'!L24</f>
        <v>0</v>
      </c>
      <c r="M37" s="110">
        <f>+'สรุปโครงการ ปรับ'!M24</f>
        <v>0</v>
      </c>
      <c r="N37" s="110">
        <f>+'สรุปโครงการ ปรับ'!N24</f>
        <v>0</v>
      </c>
      <c r="O37" s="110">
        <f>+'สรุปโครงการ ปรับ'!O24</f>
        <v>9</v>
      </c>
      <c r="P37" s="110">
        <f>+'สรุปโครงการ ปรับ'!P24</f>
        <v>411330</v>
      </c>
      <c r="S37" s="16"/>
      <c r="T37" s="35">
        <f>+[3]สรุปโครงการ!B24</f>
        <v>1</v>
      </c>
      <c r="U37" s="35">
        <f>+[3]สรุปโครงการ!C24</f>
        <v>13</v>
      </c>
      <c r="V37" s="32">
        <f>+[3]สรุปโครงการ!D24</f>
        <v>961960</v>
      </c>
      <c r="W37" s="35">
        <f>+[3]สรุปโครงการ!E24</f>
        <v>0</v>
      </c>
      <c r="X37" s="186">
        <f>+[3]สรุปโครงการ!F24</f>
        <v>0</v>
      </c>
      <c r="Y37" s="35">
        <f>+[3]สรุปโครงการ!I24</f>
        <v>0</v>
      </c>
      <c r="Z37" s="186">
        <f>+[3]สรุปโครงการ!J24</f>
        <v>0</v>
      </c>
      <c r="AA37" s="35">
        <f>+[3]สรุปโครงการ!K24</f>
        <v>1</v>
      </c>
      <c r="AB37" s="35" t="e">
        <f>+#REF!</f>
        <v>#REF!</v>
      </c>
      <c r="AC37" s="186" t="e">
        <f>+#REF!</f>
        <v>#REF!</v>
      </c>
      <c r="AD37" s="35" t="e">
        <f>+#REF!</f>
        <v>#REF!</v>
      </c>
      <c r="AE37" s="32" t="e">
        <f>+#REF!</f>
        <v>#REF!</v>
      </c>
      <c r="AH37" s="16"/>
    </row>
    <row r="38" spans="1:34" ht="18.75" customHeight="1" x14ac:dyDescent="0.2">
      <c r="A38" s="105">
        <v>2</v>
      </c>
      <c r="B38" s="110">
        <f>+'สรุปโครงการ ปรับ'!B25</f>
        <v>11</v>
      </c>
      <c r="C38" s="110">
        <f>+'สรุปโครงการ ปรับ'!C25</f>
        <v>1584350</v>
      </c>
      <c r="D38" s="110">
        <f>+'สรุปโครงการ ปรับ'!D25</f>
        <v>1</v>
      </c>
      <c r="E38" s="110">
        <f>+'สรุปโครงการ ปรับ'!E25</f>
        <v>85000</v>
      </c>
      <c r="F38" s="110">
        <f>+'สรุปโครงการ ปรับ'!F25</f>
        <v>0</v>
      </c>
      <c r="G38" s="110">
        <f>+'สรุปโครงการ ปรับ'!G25</f>
        <v>0</v>
      </c>
      <c r="H38" s="110">
        <f>+'สรุปโครงการ ปรับ'!H25</f>
        <v>1</v>
      </c>
      <c r="I38" s="110">
        <f>+'สรุปโครงการ ปรับ'!I25</f>
        <v>380800</v>
      </c>
      <c r="J38" s="110">
        <f>+'สรุปโครงการ ปรับ'!J25</f>
        <v>1</v>
      </c>
      <c r="K38" s="110">
        <f>+'สรุปโครงการ ปรับ'!K25</f>
        <v>0</v>
      </c>
      <c r="L38" s="110">
        <f>+'สรุปโครงการ ปรับ'!L25</f>
        <v>0</v>
      </c>
      <c r="M38" s="110">
        <f>+'สรุปโครงการ ปรับ'!M25</f>
        <v>1</v>
      </c>
      <c r="N38" s="110">
        <f>+'สรุปโครงการ ปรับ'!N25</f>
        <v>26930</v>
      </c>
      <c r="O38" s="110">
        <f>+'สรุปโครงการ ปรับ'!O25</f>
        <v>14</v>
      </c>
      <c r="P38" s="110">
        <f>+'สรุปโครงการ ปรับ'!P25</f>
        <v>1696280</v>
      </c>
      <c r="T38" s="35">
        <f>+[3]สรุปโครงการ!B25</f>
        <v>2</v>
      </c>
      <c r="U38" s="35">
        <f>+[3]สรุปโครงการ!C25</f>
        <v>12</v>
      </c>
      <c r="V38" s="32">
        <f>+[3]สรุปโครงการ!D25</f>
        <v>912510</v>
      </c>
      <c r="W38" s="35">
        <f>+[3]สรุปโครงการ!E25</f>
        <v>0</v>
      </c>
      <c r="X38" s="186">
        <f>+[3]สรุปโครงการ!F25</f>
        <v>0</v>
      </c>
      <c r="Y38" s="35">
        <f>+[3]สรุปโครงการ!I25</f>
        <v>1</v>
      </c>
      <c r="Z38" s="186">
        <f>+[3]สรุปโครงการ!J25</f>
        <v>145000</v>
      </c>
      <c r="AA38" s="35">
        <f>+[3]สรุปโครงการ!K25</f>
        <v>1</v>
      </c>
      <c r="AB38" s="35" t="e">
        <f>+#REF!</f>
        <v>#REF!</v>
      </c>
      <c r="AC38" s="186" t="e">
        <f>+#REF!</f>
        <v>#REF!</v>
      </c>
      <c r="AD38" s="35" t="e">
        <f>+#REF!</f>
        <v>#REF!</v>
      </c>
      <c r="AE38" s="32" t="e">
        <f>+#REF!</f>
        <v>#REF!</v>
      </c>
      <c r="AH38" s="16"/>
    </row>
    <row r="39" spans="1:34" ht="18.75" customHeight="1" x14ac:dyDescent="0.2">
      <c r="A39" s="105">
        <v>3</v>
      </c>
      <c r="B39" s="110">
        <f>+'สรุปโครงการ ปรับ'!B26</f>
        <v>7</v>
      </c>
      <c r="C39" s="110">
        <f>+'สรุปโครงการ ปรับ'!C26</f>
        <v>178250</v>
      </c>
      <c r="D39" s="110">
        <f>+'สรุปโครงการ ปรับ'!D26</f>
        <v>0</v>
      </c>
      <c r="E39" s="110">
        <f>+'สรุปโครงการ ปรับ'!E26</f>
        <v>0</v>
      </c>
      <c r="F39" s="110">
        <f>+'สรุปโครงการ ปรับ'!F26</f>
        <v>1</v>
      </c>
      <c r="G39" s="110">
        <f>+'สรุปโครงการ ปรับ'!G26</f>
        <v>150000</v>
      </c>
      <c r="H39" s="110">
        <f>+'สรุปโครงการ ปรับ'!H26</f>
        <v>0</v>
      </c>
      <c r="I39" s="110">
        <f>+'สรุปโครงการ ปรับ'!I26</f>
        <v>0</v>
      </c>
      <c r="J39" s="110">
        <f>+'สรุปโครงการ ปรับ'!J26</f>
        <v>11</v>
      </c>
      <c r="K39" s="110">
        <f>+'สรุปโครงการ ปรับ'!K26</f>
        <v>0</v>
      </c>
      <c r="L39" s="110">
        <f>+'สรุปโครงการ ปรับ'!L26</f>
        <v>0</v>
      </c>
      <c r="M39" s="110">
        <f>+'สรุปโครงการ ปรับ'!M26</f>
        <v>0</v>
      </c>
      <c r="N39" s="110">
        <f>+'สรุปโครงการ ปรับ'!N26</f>
        <v>0</v>
      </c>
      <c r="O39" s="110">
        <f>+'สรุปโครงการ ปรับ'!O26</f>
        <v>19</v>
      </c>
      <c r="P39" s="110">
        <f>+'สรุปโครงการ ปรับ'!P26</f>
        <v>328250</v>
      </c>
      <c r="T39" s="35">
        <f>+[3]สรุปโครงการ!B26</f>
        <v>3</v>
      </c>
      <c r="U39" s="35">
        <f>+[3]สรุปโครงการ!C26</f>
        <v>22</v>
      </c>
      <c r="V39" s="32">
        <f>+[3]สรุปโครงการ!D26</f>
        <v>525640</v>
      </c>
      <c r="W39" s="35">
        <f>+[3]สรุปโครงการ!E26</f>
        <v>0</v>
      </c>
      <c r="X39" s="186">
        <f>+[3]สรุปโครงการ!F26</f>
        <v>0</v>
      </c>
      <c r="Y39" s="35">
        <f>+[3]สรุปโครงการ!I26</f>
        <v>0</v>
      </c>
      <c r="Z39" s="186">
        <f>+[3]สรุปโครงการ!J26</f>
        <v>0</v>
      </c>
      <c r="AA39" s="35">
        <f>+[3]สรุปโครงการ!K26</f>
        <v>13</v>
      </c>
      <c r="AB39" s="35" t="e">
        <f>+#REF!</f>
        <v>#REF!</v>
      </c>
      <c r="AC39" s="186" t="e">
        <f>+#REF!</f>
        <v>#REF!</v>
      </c>
      <c r="AD39" s="35">
        <f>+U39+AA39</f>
        <v>35</v>
      </c>
      <c r="AE39" s="32">
        <f>+V39</f>
        <v>525640</v>
      </c>
      <c r="AH39" s="16"/>
    </row>
    <row r="40" spans="1:34" ht="18.75" customHeight="1" x14ac:dyDescent="0.2">
      <c r="A40" s="105">
        <v>4</v>
      </c>
      <c r="B40" s="110">
        <f>+'สรุปโครงการ ปรับ'!B27</f>
        <v>25</v>
      </c>
      <c r="C40" s="110">
        <f>+'สรุปโครงการ ปรับ'!C27</f>
        <v>1719570</v>
      </c>
      <c r="D40" s="110">
        <f>+'สรุปโครงการ ปรับ'!D27</f>
        <v>1</v>
      </c>
      <c r="E40" s="110">
        <f>+'สรุปโครงการ ปรับ'!E27</f>
        <v>140360</v>
      </c>
      <c r="F40" s="110">
        <f>+'สรุปโครงการ ปรับ'!F27</f>
        <v>0</v>
      </c>
      <c r="G40" s="110">
        <f>+'สรุปโครงการ ปรับ'!G27</f>
        <v>0</v>
      </c>
      <c r="H40" s="110">
        <f>+'สรุปโครงการ ปรับ'!H27</f>
        <v>0</v>
      </c>
      <c r="I40" s="110">
        <f>+'สรุปโครงการ ปรับ'!I27</f>
        <v>0</v>
      </c>
      <c r="J40" s="110">
        <f>+'สรุปโครงการ ปรับ'!J27</f>
        <v>0</v>
      </c>
      <c r="K40" s="110">
        <f>+'สรุปโครงการ ปรับ'!K27</f>
        <v>0</v>
      </c>
      <c r="L40" s="110">
        <f>+'สรุปโครงการ ปรับ'!L27</f>
        <v>0</v>
      </c>
      <c r="M40" s="110">
        <f>+'สรุปโครงการ ปรับ'!M27</f>
        <v>0</v>
      </c>
      <c r="N40" s="110">
        <f>+'สรุปโครงการ ปรับ'!N27</f>
        <v>0</v>
      </c>
      <c r="O40" s="110">
        <f>+'สรุปโครงการ ปรับ'!O27</f>
        <v>26</v>
      </c>
      <c r="P40" s="110">
        <f>+'สรุปโครงการ ปรับ'!P27</f>
        <v>1859930</v>
      </c>
      <c r="T40" s="35">
        <f>+[3]สรุปโครงการ!B27</f>
        <v>4</v>
      </c>
      <c r="U40" s="35">
        <f>+[3]สรุปโครงการ!C27</f>
        <v>22</v>
      </c>
      <c r="V40" s="32">
        <f>+[3]สรุปโครงการ!D27</f>
        <v>1620270</v>
      </c>
      <c r="W40" s="35">
        <f>+[3]สรุปโครงการ!E27</f>
        <v>1</v>
      </c>
      <c r="X40" s="186">
        <f>+[3]สรุปโครงการ!F27</f>
        <v>156000</v>
      </c>
      <c r="Y40" s="35">
        <f>+[3]สรุปโครงการ!I27</f>
        <v>0</v>
      </c>
      <c r="Z40" s="186">
        <f>+[3]สรุปโครงการ!J27</f>
        <v>0</v>
      </c>
      <c r="AA40" s="35">
        <f>+[3]สรุปโครงการ!K27</f>
        <v>1</v>
      </c>
      <c r="AB40" s="35" t="e">
        <f>+#REF!</f>
        <v>#REF!</v>
      </c>
      <c r="AC40" s="186" t="e">
        <f>+#REF!</f>
        <v>#REF!</v>
      </c>
      <c r="AD40" s="35">
        <f>+U40+W40</f>
        <v>23</v>
      </c>
      <c r="AE40" s="32" t="e">
        <f>+#REF!</f>
        <v>#REF!</v>
      </c>
      <c r="AH40" s="16"/>
    </row>
    <row r="41" spans="1:34" ht="17.25" x14ac:dyDescent="0.2">
      <c r="A41" s="105" t="s">
        <v>153</v>
      </c>
      <c r="B41" s="110">
        <f>+'สรุปโครงการ ปรับ'!B28</f>
        <v>0</v>
      </c>
      <c r="C41" s="110">
        <f>+'สรุปโครงการ ปรับ'!C28</f>
        <v>0</v>
      </c>
      <c r="D41" s="110">
        <f>+'สรุปโครงการ ปรับ'!D28</f>
        <v>0</v>
      </c>
      <c r="E41" s="110">
        <f>+'สรุปโครงการ ปรับ'!E28</f>
        <v>0</v>
      </c>
      <c r="F41" s="110">
        <f>+'สรุปโครงการ ปรับ'!F28</f>
        <v>0</v>
      </c>
      <c r="G41" s="110">
        <f>+'สรุปโครงการ ปรับ'!G28</f>
        <v>0</v>
      </c>
      <c r="H41" s="110">
        <f>+'สรุปโครงการ ปรับ'!H28</f>
        <v>0</v>
      </c>
      <c r="I41" s="110">
        <f>+'สรุปโครงการ ปรับ'!I28</f>
        <v>0</v>
      </c>
      <c r="J41" s="110">
        <f>+'สรุปโครงการ ปรับ'!J28</f>
        <v>0</v>
      </c>
      <c r="K41" s="110">
        <f>+'สรุปโครงการ ปรับ'!K28</f>
        <v>6</v>
      </c>
      <c r="L41" s="110">
        <f>+'สรุปโครงการ ปรับ'!L28</f>
        <v>3124820</v>
      </c>
      <c r="M41" s="110">
        <f>+'สรุปโครงการ ปรับ'!M28</f>
        <v>0</v>
      </c>
      <c r="N41" s="110">
        <f>+'สรุปโครงการ ปรับ'!N28</f>
        <v>0</v>
      </c>
      <c r="O41" s="110">
        <f>+'สรุปโครงการ ปรับ'!O28</f>
        <v>6</v>
      </c>
      <c r="P41" s="110">
        <f>+'สรุปโครงการ ปรับ'!P28</f>
        <v>3124826</v>
      </c>
      <c r="T41" s="35" t="str">
        <f>+[3]สรุปโครงการ!B28</f>
        <v>4ศ.พ.</v>
      </c>
      <c r="U41" s="35">
        <f>+[3]สรุปโครงการ!C28</f>
        <v>0</v>
      </c>
      <c r="V41" s="32">
        <f>+[3]สรุปโครงการ!D28</f>
        <v>0</v>
      </c>
      <c r="W41" s="35">
        <f>+[3]สรุปโครงการ!E28</f>
        <v>0</v>
      </c>
      <c r="X41" s="186">
        <f>+[3]สรุปโครงการ!F28</f>
        <v>0</v>
      </c>
      <c r="Y41" s="35">
        <f>+[3]สรุปโครงการ!I28</f>
        <v>0</v>
      </c>
      <c r="Z41" s="186">
        <f>+[3]สรุปโครงการ!J28</f>
        <v>0</v>
      </c>
      <c r="AA41" s="35">
        <f>+[3]สรุปโครงการ!K28</f>
        <v>1</v>
      </c>
      <c r="AB41" s="35" t="e">
        <f>+#REF!</f>
        <v>#REF!</v>
      </c>
      <c r="AC41" s="186" t="e">
        <f>+#REF!</f>
        <v>#REF!</v>
      </c>
      <c r="AD41" s="35" t="e">
        <f>+#REF!</f>
        <v>#REF!</v>
      </c>
      <c r="AE41" s="32" t="e">
        <f>+#REF!</f>
        <v>#REF!</v>
      </c>
      <c r="AH41" s="16"/>
    </row>
    <row r="42" spans="1:34" ht="16.5" customHeight="1" x14ac:dyDescent="0.2">
      <c r="A42" s="2235" t="s">
        <v>35</v>
      </c>
      <c r="B42" s="123">
        <f>+'สรุปโครงการ ปรับ'!B29</f>
        <v>51</v>
      </c>
      <c r="C42" s="123">
        <f>+'สรุปโครงการ ปรับ'!C29</f>
        <v>3893500</v>
      </c>
      <c r="D42" s="123">
        <f>+'สรุปโครงการ ปรับ'!D29</f>
        <v>2</v>
      </c>
      <c r="E42" s="123">
        <f>+'สรุปโครงการ ปรับ'!E29</f>
        <v>225360</v>
      </c>
      <c r="F42" s="123">
        <f>+'สรุปโครงการ ปรับ'!F29</f>
        <v>1</v>
      </c>
      <c r="G42" s="123">
        <f>+'สรุปโครงการ ปรับ'!G29</f>
        <v>150000</v>
      </c>
      <c r="H42" s="123">
        <f>+'สรุปโครงการ ปรับ'!H29</f>
        <v>1</v>
      </c>
      <c r="I42" s="123">
        <f>+'สรุปโครงการ ปรับ'!I29</f>
        <v>380800</v>
      </c>
      <c r="J42" s="123">
        <f>+'สรุปโครงการ ปรับ'!J29</f>
        <v>13</v>
      </c>
      <c r="K42" s="123">
        <f>+'สรุปโครงการ ปรับ'!K29</f>
        <v>6</v>
      </c>
      <c r="L42" s="123">
        <f>+'สรุปโครงการ ปรับ'!L29</f>
        <v>3124820</v>
      </c>
      <c r="M42" s="123">
        <f>+'สรุปโครงการ ปรับ'!M29</f>
        <v>1</v>
      </c>
      <c r="N42" s="123">
        <f>+'สรุปโครงการ ปรับ'!N29</f>
        <v>26930</v>
      </c>
      <c r="O42" s="123">
        <f>+'สรุปโครงการ ปรับ'!O29</f>
        <v>74</v>
      </c>
      <c r="P42" s="123">
        <f>+'สรุปโครงการ ปรับ'!P29</f>
        <v>7420616</v>
      </c>
      <c r="T42" s="35" t="str">
        <f>+[3]สรุปโครงการ!B29</f>
        <v>รวม</v>
      </c>
      <c r="U42" s="35">
        <f>+[3]สรุปโครงการ!C29</f>
        <v>69</v>
      </c>
      <c r="V42" s="32">
        <f>+[3]สรุปโครงการ!D29</f>
        <v>4020380</v>
      </c>
      <c r="W42" s="35">
        <f>+[3]สรุปโครงการ!E29</f>
        <v>1</v>
      </c>
      <c r="X42" s="186">
        <f>+[3]สรุปโครงการ!F29</f>
        <v>156000</v>
      </c>
      <c r="Y42" s="35">
        <f>+[3]สรุปโครงการ!I29</f>
        <v>1</v>
      </c>
      <c r="Z42" s="186">
        <f>+[3]สรุปโครงการ!J29</f>
        <v>145000</v>
      </c>
      <c r="AA42" s="35">
        <f>+[3]สรุปโครงการ!K29</f>
        <v>17</v>
      </c>
      <c r="AB42" s="35" t="e">
        <f>SUM(AB37:AB41)</f>
        <v>#REF!</v>
      </c>
      <c r="AC42" s="186" t="e">
        <f>SUM(AC41)</f>
        <v>#REF!</v>
      </c>
      <c r="AD42" s="35" t="e">
        <f>SUM(AD37:AD41)</f>
        <v>#REF!</v>
      </c>
      <c r="AE42" s="32" t="e">
        <f>SUM(AE37:AE41)</f>
        <v>#REF!</v>
      </c>
      <c r="AH42" s="16"/>
    </row>
    <row r="43" spans="1:34" ht="21.75" x14ac:dyDescent="0.4">
      <c r="A43" s="2257"/>
      <c r="B43" s="2257"/>
      <c r="C43" s="2257"/>
      <c r="D43" s="2257"/>
      <c r="E43" s="2257"/>
      <c r="F43" s="2257"/>
      <c r="G43" s="2257"/>
      <c r="H43" s="2257"/>
      <c r="I43" s="2257"/>
      <c r="J43" s="2257"/>
      <c r="K43" s="2257"/>
      <c r="L43" s="2257"/>
      <c r="M43" s="2257"/>
      <c r="N43" s="2257"/>
      <c r="O43" s="123">
        <f>+'สรุปโครงการ ปรับ'!O30</f>
        <v>68</v>
      </c>
      <c r="P43" s="123">
        <f>+'สรุปโครงการ ปรับ'!P30</f>
        <v>4295790</v>
      </c>
      <c r="U43" s="7" t="s">
        <v>169</v>
      </c>
      <c r="AH43" s="16"/>
    </row>
    <row r="44" spans="1:34" ht="17.25" x14ac:dyDescent="0.4">
      <c r="A44" s="1692"/>
      <c r="B44" s="1692"/>
      <c r="C44" s="1692"/>
      <c r="D44" s="1692"/>
      <c r="E44" s="1693"/>
      <c r="F44" s="1692"/>
      <c r="G44" s="1692"/>
      <c r="H44" s="1692"/>
      <c r="I44" s="1692"/>
      <c r="J44" s="1692"/>
      <c r="K44" s="1692"/>
      <c r="L44" s="1692"/>
    </row>
  </sheetData>
  <mergeCells count="39">
    <mergeCell ref="I2:J2"/>
    <mergeCell ref="B10:C10"/>
    <mergeCell ref="D10:E10"/>
    <mergeCell ref="D12:E12"/>
    <mergeCell ref="D14:E14"/>
    <mergeCell ref="A1:H1"/>
    <mergeCell ref="A2:A3"/>
    <mergeCell ref="B2:B3"/>
    <mergeCell ref="G2:H2"/>
    <mergeCell ref="D13:E13"/>
    <mergeCell ref="E2:F2"/>
    <mergeCell ref="C2:D2"/>
    <mergeCell ref="T1:AA1"/>
    <mergeCell ref="V2:W2"/>
    <mergeCell ref="X2:Y2"/>
    <mergeCell ref="Z2:AA2"/>
    <mergeCell ref="AB2:AC2"/>
    <mergeCell ref="U35:V35"/>
    <mergeCell ref="W35:X35"/>
    <mergeCell ref="Z15:AA15"/>
    <mergeCell ref="AD35:AE35"/>
    <mergeCell ref="T2:T3"/>
    <mergeCell ref="U2:U3"/>
    <mergeCell ref="W10:X10"/>
    <mergeCell ref="W13:X13"/>
    <mergeCell ref="U15:X15"/>
    <mergeCell ref="Z10:AA10"/>
    <mergeCell ref="Z13:AA13"/>
    <mergeCell ref="U10:V10"/>
    <mergeCell ref="O35:P35"/>
    <mergeCell ref="D11:E11"/>
    <mergeCell ref="B35:C35"/>
    <mergeCell ref="D35:E35"/>
    <mergeCell ref="F35:G35"/>
    <mergeCell ref="H35:I35"/>
    <mergeCell ref="K35:L35"/>
    <mergeCell ref="M35:N35"/>
    <mergeCell ref="B19:C19"/>
    <mergeCell ref="B15:E15"/>
  </mergeCells>
  <phoneticPr fontId="46" type="noConversion"/>
  <printOptions horizontalCentered="1"/>
  <pageMargins left="0" right="0" top="0" bottom="0" header="0" footer="0"/>
  <pageSetup paperSize="9" scale="95" orientation="portrait" r:id="rId1"/>
  <headerFooter>
    <oddFooter>&amp;Rกลุ่มงานยุทธศาสตร์และแผนงานโครงการ2565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W124"/>
  <sheetViews>
    <sheetView topLeftCell="F7" zoomScale="90" zoomScaleNormal="90" workbookViewId="0">
      <selection activeCell="O8" sqref="O8"/>
    </sheetView>
  </sheetViews>
  <sheetFormatPr defaultRowHeight="24" x14ac:dyDescent="0.2"/>
  <cols>
    <col min="1" max="1" width="4.42578125" style="9" customWidth="1"/>
    <col min="2" max="2" width="17.7109375" style="9" customWidth="1"/>
    <col min="3" max="3" width="4.42578125" style="71" customWidth="1"/>
    <col min="4" max="4" width="5.140625" style="71" customWidth="1"/>
    <col min="5" max="5" width="6.42578125" style="71" bestFit="1" customWidth="1"/>
    <col min="6" max="6" width="11.7109375" style="71" customWidth="1"/>
    <col min="7" max="7" width="11.28515625" style="71" customWidth="1"/>
    <col min="8" max="8" width="11.28515625" style="9" customWidth="1"/>
    <col min="9" max="9" width="5.5703125" style="71" customWidth="1"/>
    <col min="10" max="10" width="7.28515625" style="71" customWidth="1"/>
    <col min="11" max="11" width="7.5703125" style="71" bestFit="1" customWidth="1"/>
    <col min="12" max="12" width="9.28515625" style="9" customWidth="1"/>
    <col min="13" max="13" width="7.5703125" style="9" bestFit="1" customWidth="1"/>
    <col min="14" max="14" width="10.5703125" style="9" customWidth="1"/>
    <col min="15" max="15" width="9.140625" style="9" customWidth="1"/>
    <col min="16" max="16" width="7.28515625" style="9" bestFit="1" customWidth="1"/>
    <col min="17" max="17" width="7.5703125" style="9" bestFit="1" customWidth="1"/>
    <col min="18" max="18" width="8.140625" style="9" customWidth="1"/>
    <col min="19" max="19" width="6.42578125" style="9" customWidth="1"/>
    <col min="20" max="20" width="7.42578125" style="9" customWidth="1"/>
    <col min="21" max="21" width="7" style="9" bestFit="1" customWidth="1"/>
    <col min="22" max="22" width="5.5703125" style="9" customWidth="1"/>
    <col min="23" max="23" width="6.42578125" style="9" customWidth="1"/>
    <col min="24" max="16384" width="9.140625" style="9"/>
  </cols>
  <sheetData>
    <row r="1" spans="1:23" ht="20.25" customHeight="1" x14ac:dyDescent="0.2">
      <c r="A1" s="2592" t="s">
        <v>208</v>
      </c>
      <c r="B1" s="2592"/>
      <c r="C1" s="2592"/>
      <c r="D1" s="2592"/>
      <c r="E1" s="2592"/>
      <c r="F1" s="2592"/>
      <c r="G1" s="2592"/>
      <c r="H1" s="2592"/>
      <c r="I1" s="2592"/>
      <c r="J1" s="2592"/>
      <c r="K1" s="2592"/>
      <c r="L1" s="2592"/>
      <c r="M1" s="2592"/>
      <c r="N1" s="2592"/>
      <c r="O1" s="2592"/>
      <c r="P1" s="2592"/>
      <c r="Q1" s="2592"/>
      <c r="R1" s="2592"/>
      <c r="S1" s="2592"/>
      <c r="T1" s="2592"/>
      <c r="U1" s="874"/>
      <c r="V1" s="874"/>
      <c r="W1" s="874"/>
    </row>
    <row r="2" spans="1:23" ht="21.75" customHeight="1" x14ac:dyDescent="0.2">
      <c r="A2" s="2594" t="s">
        <v>94</v>
      </c>
      <c r="B2" s="2595"/>
      <c r="C2" s="2511" t="s">
        <v>138</v>
      </c>
      <c r="D2" s="2512"/>
      <c r="E2" s="2512"/>
      <c r="F2" s="2512"/>
      <c r="G2" s="2512"/>
      <c r="H2" s="2513"/>
      <c r="I2" s="2511" t="s">
        <v>1169</v>
      </c>
      <c r="J2" s="2512"/>
      <c r="K2" s="2512"/>
      <c r="L2" s="2512"/>
      <c r="M2" s="2512"/>
      <c r="N2" s="2512"/>
      <c r="O2" s="2512"/>
      <c r="P2" s="2512"/>
      <c r="Q2" s="2512"/>
      <c r="R2" s="2512"/>
      <c r="S2" s="2512"/>
      <c r="T2" s="2512"/>
      <c r="U2" s="2593" t="s">
        <v>51</v>
      </c>
      <c r="V2" s="2593"/>
      <c r="W2" s="2593"/>
    </row>
    <row r="3" spans="1:23" s="7" customFormat="1" ht="63" customHeight="1" x14ac:dyDescent="0.2">
      <c r="A3" s="2596"/>
      <c r="B3" s="2597"/>
      <c r="C3" s="137" t="s">
        <v>167</v>
      </c>
      <c r="D3" s="137" t="s">
        <v>161</v>
      </c>
      <c r="E3" s="137" t="s">
        <v>162</v>
      </c>
      <c r="F3" s="137" t="s">
        <v>166</v>
      </c>
      <c r="G3" s="137" t="s">
        <v>161</v>
      </c>
      <c r="H3" s="137" t="s">
        <v>97</v>
      </c>
      <c r="I3" s="137" t="s">
        <v>166</v>
      </c>
      <c r="J3" s="137" t="s">
        <v>161</v>
      </c>
      <c r="K3" s="137" t="s">
        <v>162</v>
      </c>
      <c r="L3" s="134" t="s">
        <v>166</v>
      </c>
      <c r="M3" s="137" t="s">
        <v>161</v>
      </c>
      <c r="N3" s="137" t="s">
        <v>97</v>
      </c>
      <c r="O3" s="135" t="s">
        <v>160</v>
      </c>
      <c r="P3" s="137" t="s">
        <v>161</v>
      </c>
      <c r="Q3" s="137" t="s">
        <v>162</v>
      </c>
      <c r="R3" s="135" t="s">
        <v>160</v>
      </c>
      <c r="S3" s="137" t="s">
        <v>161</v>
      </c>
      <c r="T3" s="137" t="s">
        <v>162</v>
      </c>
      <c r="U3" s="136" t="s">
        <v>160</v>
      </c>
      <c r="V3" s="80" t="s">
        <v>161</v>
      </c>
      <c r="W3" s="80" t="s">
        <v>162</v>
      </c>
    </row>
    <row r="4" spans="1:23" ht="28.5" customHeight="1" x14ac:dyDescent="0.2">
      <c r="A4" s="2598"/>
      <c r="B4" s="2599"/>
      <c r="C4" s="2511" t="s">
        <v>42</v>
      </c>
      <c r="D4" s="2512"/>
      <c r="E4" s="2513"/>
      <c r="F4" s="2511" t="s">
        <v>30</v>
      </c>
      <c r="G4" s="2512"/>
      <c r="H4" s="2513"/>
      <c r="I4" s="2511" t="s">
        <v>42</v>
      </c>
      <c r="J4" s="2512"/>
      <c r="K4" s="2513"/>
      <c r="L4" s="2511" t="s">
        <v>139</v>
      </c>
      <c r="M4" s="2512"/>
      <c r="N4" s="2513"/>
      <c r="O4" s="2511" t="s">
        <v>163</v>
      </c>
      <c r="P4" s="2512"/>
      <c r="Q4" s="2513"/>
      <c r="R4" s="2511" t="s">
        <v>168</v>
      </c>
      <c r="S4" s="2512"/>
      <c r="T4" s="2513"/>
      <c r="U4" s="2511" t="s">
        <v>42</v>
      </c>
      <c r="V4" s="2512"/>
      <c r="W4" s="2513"/>
    </row>
    <row r="5" spans="1:23" ht="72" x14ac:dyDescent="0.2">
      <c r="A5" s="82">
        <v>1</v>
      </c>
      <c r="B5" s="24" t="s">
        <v>98</v>
      </c>
      <c r="C5" s="82">
        <f>+'สรุปโครงการ ปรับ'!O5</f>
        <v>7</v>
      </c>
      <c r="D5" s="82">
        <f>+'สรุปโครงการ ปรับ'!E15</f>
        <v>2</v>
      </c>
      <c r="E5" s="43">
        <v>0</v>
      </c>
      <c r="F5" s="25">
        <f>+'สรุปโครงการ ปรับ'!P5</f>
        <v>359331</v>
      </c>
      <c r="G5" s="40">
        <f>+'สรุปโครงการ ปรับ'!F15</f>
        <v>52000</v>
      </c>
      <c r="H5" s="37">
        <v>0</v>
      </c>
      <c r="I5" s="38">
        <v>2</v>
      </c>
      <c r="J5" s="83">
        <v>0</v>
      </c>
      <c r="K5" s="37"/>
      <c r="L5" s="39">
        <f>+ยุทธ1!J2</f>
        <v>130819.2</v>
      </c>
      <c r="M5" s="40">
        <f>+'ปฐมภูมิ 1'!J2</f>
        <v>0</v>
      </c>
      <c r="N5" s="41"/>
      <c r="O5" s="73">
        <f>+I5*100/C5</f>
        <v>28.571428571428573</v>
      </c>
      <c r="P5" s="73">
        <f t="shared" ref="P5:Q8" si="0">+J5*100/D5</f>
        <v>0</v>
      </c>
      <c r="Q5" s="73" t="e">
        <f t="shared" si="0"/>
        <v>#DIV/0!</v>
      </c>
      <c r="R5" s="41">
        <f>+L5*100/F5</f>
        <v>36.406321747914873</v>
      </c>
      <c r="S5" s="41">
        <f t="shared" ref="S5:T8" si="1">+M5*100/G5</f>
        <v>0</v>
      </c>
      <c r="T5" s="41" t="e">
        <f t="shared" si="1"/>
        <v>#DIV/0!</v>
      </c>
      <c r="U5" s="1902">
        <v>0</v>
      </c>
      <c r="V5" s="1903">
        <v>0</v>
      </c>
      <c r="W5" s="1903">
        <v>0</v>
      </c>
    </row>
    <row r="6" spans="1:23" ht="66" customHeight="1" x14ac:dyDescent="0.2">
      <c r="A6" s="82">
        <v>2</v>
      </c>
      <c r="B6" s="24" t="s">
        <v>140</v>
      </c>
      <c r="C6" s="480">
        <f>+'สรุปโครงการ ปรับ'!O6</f>
        <v>12</v>
      </c>
      <c r="D6" s="480">
        <f>+'สรุปโครงการ ปรับ'!E16</f>
        <v>3</v>
      </c>
      <c r="E6" s="43">
        <v>0</v>
      </c>
      <c r="F6" s="25">
        <f>+'สรุปโครงการ ปรับ'!P6</f>
        <v>1986540</v>
      </c>
      <c r="G6" s="40">
        <f>+'สรุปโครงการ ปรับ'!F16</f>
        <v>90540</v>
      </c>
      <c r="H6" s="37">
        <v>0</v>
      </c>
      <c r="I6" s="83">
        <v>4</v>
      </c>
      <c r="J6" s="83">
        <v>0</v>
      </c>
      <c r="K6" s="37"/>
      <c r="L6" s="40">
        <f>+ยุทธ2!J2</f>
        <v>146388</v>
      </c>
      <c r="M6" s="42">
        <f>+'ปฐมภูมิ 2'!J2</f>
        <v>0</v>
      </c>
      <c r="N6" s="41"/>
      <c r="O6" s="73">
        <f>+I6*100/C6</f>
        <v>33.333333333333336</v>
      </c>
      <c r="P6" s="73">
        <f t="shared" si="0"/>
        <v>0</v>
      </c>
      <c r="Q6" s="73" t="e">
        <f t="shared" si="0"/>
        <v>#DIV/0!</v>
      </c>
      <c r="R6" s="41">
        <f>+L6*100/F6</f>
        <v>7.3689933250777733</v>
      </c>
      <c r="S6" s="41">
        <f t="shared" si="1"/>
        <v>0</v>
      </c>
      <c r="T6" s="41" t="e">
        <f t="shared" si="1"/>
        <v>#DIV/0!</v>
      </c>
      <c r="U6" s="1902">
        <f>+ยุทธ2งบสนับสนุน!F13</f>
        <v>1</v>
      </c>
      <c r="V6" s="1903">
        <v>0</v>
      </c>
      <c r="W6" s="1903">
        <v>0</v>
      </c>
    </row>
    <row r="7" spans="1:23" ht="102" customHeight="1" x14ac:dyDescent="0.2">
      <c r="A7" s="82">
        <v>3</v>
      </c>
      <c r="B7" s="24" t="s">
        <v>100</v>
      </c>
      <c r="C7" s="480">
        <f>+'สรุปโครงการ ปรับ'!O7</f>
        <v>11</v>
      </c>
      <c r="D7" s="480">
        <f>+'สรุปโครงการ ปรับ'!E17</f>
        <v>8</v>
      </c>
      <c r="E7" s="43">
        <v>0</v>
      </c>
      <c r="F7" s="25">
        <f>+'สรุปโครงการ ปรับ'!P7</f>
        <v>150000</v>
      </c>
      <c r="G7" s="40">
        <f>+'สรุปโครงการ ปรับ'!F17</f>
        <v>178250</v>
      </c>
      <c r="H7" s="37">
        <v>0</v>
      </c>
      <c r="I7" s="83">
        <v>10</v>
      </c>
      <c r="J7" s="83">
        <v>1</v>
      </c>
      <c r="K7" s="43"/>
      <c r="L7" s="39">
        <v>0</v>
      </c>
      <c r="M7" s="40">
        <f>+'ปฐมภูมิ 3'!J2</f>
        <v>4100</v>
      </c>
      <c r="N7" s="44"/>
      <c r="O7" s="73">
        <f>+I7*100/C7</f>
        <v>90.909090909090907</v>
      </c>
      <c r="P7" s="73">
        <f t="shared" si="0"/>
        <v>12.5</v>
      </c>
      <c r="Q7" s="73" t="e">
        <f t="shared" si="0"/>
        <v>#DIV/0!</v>
      </c>
      <c r="R7" s="41">
        <f>+I7*100/C7</f>
        <v>90.909090909090907</v>
      </c>
      <c r="S7" s="41">
        <f t="shared" si="1"/>
        <v>2.3001402524544181</v>
      </c>
      <c r="T7" s="41" t="e">
        <f t="shared" si="1"/>
        <v>#DIV/0!</v>
      </c>
      <c r="U7" s="1902">
        <v>0</v>
      </c>
      <c r="V7" s="1904">
        <v>0</v>
      </c>
      <c r="W7" s="1904">
        <v>0</v>
      </c>
    </row>
    <row r="8" spans="1:23" ht="176.25" customHeight="1" x14ac:dyDescent="0.2">
      <c r="A8" s="82">
        <v>4</v>
      </c>
      <c r="B8" s="869" t="s">
        <v>1170</v>
      </c>
      <c r="C8" s="480">
        <f>+'สรุปโครงการ ปรับ'!O8</f>
        <v>23</v>
      </c>
      <c r="D8" s="480">
        <f>+'สรุปโครงการ ปรับ'!E18</f>
        <v>3</v>
      </c>
      <c r="E8" s="45">
        <f>+'สรุปโครงการ ปรับ'!O9</f>
        <v>6</v>
      </c>
      <c r="F8" s="25">
        <f>+'สรุปโครงการ ปรับ'!P8</f>
        <v>1697530</v>
      </c>
      <c r="G8" s="40">
        <f>+'สรุปโครงการ ปรับ'!F18</f>
        <v>162400</v>
      </c>
      <c r="H8" s="38">
        <f>+'สรุปโครงการ ปรับ'!P9</f>
        <v>3124820</v>
      </c>
      <c r="I8" s="83">
        <v>6</v>
      </c>
      <c r="J8" s="83">
        <v>0</v>
      </c>
      <c r="K8" s="45">
        <v>3</v>
      </c>
      <c r="L8" s="39">
        <f>+ยุทธ4!J2</f>
        <v>182669</v>
      </c>
      <c r="M8" s="45">
        <f>+'ปฐมภูมิ 4'!J2</f>
        <v>0</v>
      </c>
      <c r="N8" s="40">
        <f>+ทะเบียนศูนย์แพทย์!J2</f>
        <v>425625</v>
      </c>
      <c r="O8" s="73">
        <f>+I8*100/C8</f>
        <v>26.086956521739129</v>
      </c>
      <c r="P8" s="73">
        <f t="shared" si="0"/>
        <v>0</v>
      </c>
      <c r="Q8" s="73">
        <f t="shared" si="0"/>
        <v>50</v>
      </c>
      <c r="R8" s="41">
        <f>+L8*100/F8</f>
        <v>10.760870205533923</v>
      </c>
      <c r="S8" s="41">
        <f t="shared" si="1"/>
        <v>0</v>
      </c>
      <c r="T8" s="41">
        <f t="shared" si="1"/>
        <v>13.620784557190493</v>
      </c>
      <c r="U8" s="1902">
        <v>0</v>
      </c>
      <c r="V8" s="2148">
        <v>0</v>
      </c>
      <c r="W8" s="1904"/>
    </row>
    <row r="9" spans="1:23" s="11" customFormat="1" ht="20.25" customHeight="1" x14ac:dyDescent="0.2">
      <c r="A9" s="84"/>
      <c r="B9" s="94" t="s">
        <v>35</v>
      </c>
      <c r="C9" s="84">
        <f t="shared" ref="C9:N9" si="2">SUM(C5:C8)</f>
        <v>53</v>
      </c>
      <c r="D9" s="138">
        <f t="shared" si="2"/>
        <v>16</v>
      </c>
      <c r="E9" s="138">
        <f t="shared" si="2"/>
        <v>6</v>
      </c>
      <c r="F9" s="96">
        <f t="shared" si="2"/>
        <v>4193401</v>
      </c>
      <c r="G9" s="96">
        <f t="shared" si="2"/>
        <v>483190</v>
      </c>
      <c r="H9" s="96">
        <f t="shared" si="2"/>
        <v>3124820</v>
      </c>
      <c r="I9" s="2260">
        <f t="shared" si="2"/>
        <v>22</v>
      </c>
      <c r="J9" s="91">
        <f t="shared" si="2"/>
        <v>1</v>
      </c>
      <c r="K9" s="91">
        <f t="shared" si="2"/>
        <v>3</v>
      </c>
      <c r="L9" s="91">
        <f t="shared" si="2"/>
        <v>459876.2</v>
      </c>
      <c r="M9" s="91">
        <f t="shared" si="2"/>
        <v>4100</v>
      </c>
      <c r="N9" s="91">
        <f t="shared" si="2"/>
        <v>425625</v>
      </c>
      <c r="O9" s="93"/>
      <c r="P9" s="97"/>
      <c r="Q9" s="98"/>
      <c r="R9" s="97"/>
      <c r="S9" s="97"/>
      <c r="T9" s="99"/>
      <c r="U9" s="92">
        <f>SUM(U5:U8)</f>
        <v>1</v>
      </c>
      <c r="V9" s="92">
        <f>SUM(V5:V8)</f>
        <v>0</v>
      </c>
      <c r="W9" s="92">
        <f>SUM(W5:W8)</f>
        <v>0</v>
      </c>
    </row>
    <row r="10" spans="1:23" s="48" customFormat="1" ht="19.5" customHeight="1" x14ac:dyDescent="0.2">
      <c r="A10" s="46"/>
      <c r="B10" s="84" t="s">
        <v>141</v>
      </c>
      <c r="C10" s="85"/>
      <c r="D10" s="86"/>
      <c r="E10" s="87">
        <f>+C9+D9+E9</f>
        <v>75</v>
      </c>
      <c r="F10" s="85"/>
      <c r="G10" s="87">
        <f>+F9+G9</f>
        <v>4676591</v>
      </c>
      <c r="H10" s="88">
        <f>+G10+H9</f>
        <v>7801411</v>
      </c>
      <c r="I10" s="91"/>
      <c r="J10" s="89"/>
      <c r="K10" s="89"/>
      <c r="L10" s="2455">
        <f>+L9*100/F9</f>
        <v>10.966664051446546</v>
      </c>
      <c r="M10" s="2455">
        <f>+M9*100/G9</f>
        <v>0.84852749436039654</v>
      </c>
      <c r="N10" s="90">
        <f>+L9+M9+N9</f>
        <v>889601.2</v>
      </c>
      <c r="O10" s="75"/>
      <c r="P10" s="52"/>
      <c r="Q10" s="18"/>
      <c r="R10" s="18"/>
      <c r="S10" s="18"/>
      <c r="T10" s="18"/>
    </row>
    <row r="11" spans="1:23" ht="19.5" customHeigh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N11" s="1898">
        <f>+N10*100/H10</f>
        <v>11.403080801665237</v>
      </c>
      <c r="O11" s="36"/>
      <c r="P11" s="46"/>
      <c r="Q11" s="46"/>
      <c r="R11" s="46"/>
      <c r="S11" s="46"/>
      <c r="T11" s="46"/>
      <c r="U11" s="46"/>
    </row>
    <row r="12" spans="1:23" s="10" customFormat="1" ht="27" customHeight="1" x14ac:dyDescent="0.2">
      <c r="A12" s="36" t="s">
        <v>164</v>
      </c>
      <c r="B12" s="36"/>
      <c r="C12" s="36"/>
      <c r="D12" s="36"/>
      <c r="E12" s="36"/>
      <c r="F12" s="36"/>
      <c r="G12" s="36"/>
      <c r="H12" s="74"/>
      <c r="I12" s="36"/>
      <c r="J12" s="36"/>
      <c r="K12" s="36"/>
      <c r="L12" s="51"/>
      <c r="M12" s="52"/>
      <c r="N12" s="53"/>
      <c r="O12" s="53"/>
      <c r="P12" s="53"/>
      <c r="Q12" s="53"/>
      <c r="R12" s="53"/>
      <c r="S12" s="53"/>
      <c r="T12" s="53"/>
    </row>
    <row r="13" spans="1:23" ht="28.5" customHeight="1" x14ac:dyDescent="0.2">
      <c r="A13" s="49"/>
      <c r="B13" s="50"/>
      <c r="C13" s="58"/>
      <c r="D13" s="58"/>
      <c r="E13" s="58"/>
      <c r="F13" s="58"/>
      <c r="G13" s="76"/>
      <c r="H13" s="54"/>
      <c r="I13" s="46"/>
      <c r="J13" s="46"/>
      <c r="K13" s="46"/>
      <c r="L13" s="51"/>
      <c r="M13" s="52"/>
      <c r="N13" s="53"/>
      <c r="O13" s="53"/>
      <c r="P13" s="53"/>
      <c r="Q13" s="53"/>
      <c r="R13" s="53"/>
      <c r="S13" s="53"/>
      <c r="T13" s="53"/>
    </row>
    <row r="14" spans="1:23" ht="28.5" customHeight="1" x14ac:dyDescent="0.2">
      <c r="A14" s="49"/>
      <c r="B14" s="50"/>
      <c r="C14" s="58"/>
      <c r="D14" s="58"/>
      <c r="E14" s="58"/>
      <c r="F14" s="58"/>
      <c r="G14" s="76"/>
      <c r="H14" s="54"/>
      <c r="I14" s="46"/>
      <c r="J14" s="46"/>
      <c r="K14" s="46"/>
      <c r="L14" s="51"/>
      <c r="M14" s="52"/>
      <c r="N14" s="53"/>
      <c r="O14" s="53"/>
      <c r="P14" s="53"/>
      <c r="Q14" s="53"/>
      <c r="R14" s="53"/>
      <c r="S14" s="53"/>
      <c r="T14" s="53"/>
    </row>
    <row r="15" spans="1:23" ht="28.5" customHeight="1" x14ac:dyDescent="0.2">
      <c r="A15" s="49"/>
      <c r="B15" s="50"/>
      <c r="C15" s="58"/>
      <c r="D15" s="58"/>
      <c r="E15" s="58"/>
      <c r="F15" s="58"/>
      <c r="G15" s="76"/>
      <c r="H15" s="54"/>
      <c r="I15" s="46"/>
      <c r="J15" s="46"/>
      <c r="K15" s="46"/>
      <c r="L15" s="51"/>
      <c r="M15" s="52"/>
      <c r="N15" s="53"/>
      <c r="O15" s="53"/>
      <c r="P15" s="53"/>
      <c r="Q15" s="53"/>
      <c r="R15" s="53"/>
      <c r="S15" s="53"/>
      <c r="T15" s="53"/>
    </row>
    <row r="16" spans="1:23" ht="28.5" customHeight="1" x14ac:dyDescent="0.2">
      <c r="A16" s="49"/>
      <c r="B16" s="50"/>
      <c r="C16" s="58"/>
      <c r="D16" s="58"/>
      <c r="E16" s="58"/>
      <c r="F16" s="58"/>
      <c r="G16" s="76"/>
      <c r="H16" s="54"/>
      <c r="I16" s="46"/>
      <c r="J16" s="46"/>
      <c r="K16" s="46"/>
      <c r="L16" s="51"/>
      <c r="M16" s="52"/>
      <c r="N16" s="53"/>
      <c r="O16" s="53"/>
      <c r="P16" s="53"/>
      <c r="Q16" s="53"/>
      <c r="R16" s="53"/>
      <c r="S16" s="53"/>
      <c r="T16" s="53"/>
    </row>
    <row r="17" spans="1:20" ht="28.5" customHeight="1" x14ac:dyDescent="0.2">
      <c r="A17" s="49"/>
      <c r="B17" s="50"/>
      <c r="C17" s="58"/>
      <c r="D17" s="58"/>
      <c r="E17" s="58"/>
      <c r="F17" s="58"/>
      <c r="G17" s="76"/>
      <c r="H17" s="54"/>
      <c r="I17" s="46"/>
      <c r="J17" s="46"/>
      <c r="K17" s="46"/>
      <c r="L17" s="51"/>
      <c r="M17" s="52"/>
      <c r="N17" s="53"/>
      <c r="O17" s="53"/>
      <c r="P17" s="53"/>
      <c r="Q17" s="53"/>
      <c r="R17" s="53"/>
      <c r="S17" s="53"/>
      <c r="T17" s="53"/>
    </row>
    <row r="18" spans="1:20" ht="28.5" customHeight="1" x14ac:dyDescent="0.2">
      <c r="A18" s="49"/>
      <c r="B18" s="50"/>
      <c r="C18" s="58"/>
      <c r="D18" s="58"/>
      <c r="E18" s="58"/>
      <c r="F18" s="58"/>
      <c r="G18" s="76"/>
      <c r="H18" s="54"/>
      <c r="I18" s="46"/>
      <c r="J18" s="46"/>
      <c r="K18" s="46"/>
      <c r="L18" s="51"/>
      <c r="M18" s="52"/>
      <c r="N18" s="53"/>
      <c r="O18" s="53"/>
      <c r="P18" s="53"/>
      <c r="Q18" s="53"/>
      <c r="R18" s="53"/>
      <c r="S18" s="53"/>
      <c r="T18" s="53"/>
    </row>
    <row r="19" spans="1:20" ht="28.5" customHeight="1" x14ac:dyDescent="0.2">
      <c r="A19" s="49"/>
      <c r="B19" s="50"/>
      <c r="C19" s="58"/>
      <c r="D19" s="58"/>
      <c r="E19" s="58"/>
      <c r="F19" s="58"/>
      <c r="G19" s="76"/>
      <c r="H19" s="54"/>
      <c r="I19" s="46"/>
      <c r="J19" s="46"/>
      <c r="K19" s="46"/>
      <c r="L19" s="51"/>
      <c r="M19" s="52"/>
      <c r="N19" s="53"/>
      <c r="O19" s="53"/>
      <c r="P19" s="53"/>
      <c r="Q19" s="53"/>
      <c r="R19" s="53"/>
      <c r="S19" s="53"/>
      <c r="T19" s="53"/>
    </row>
    <row r="20" spans="1:20" ht="28.5" customHeight="1" x14ac:dyDescent="0.2">
      <c r="A20" s="49"/>
      <c r="B20" s="50"/>
      <c r="C20" s="58"/>
      <c r="D20" s="58"/>
      <c r="E20" s="58"/>
      <c r="F20" s="58"/>
      <c r="G20" s="76"/>
      <c r="H20" s="54"/>
      <c r="I20" s="46"/>
      <c r="J20" s="46"/>
      <c r="K20" s="46"/>
      <c r="L20" s="51"/>
      <c r="M20" s="52"/>
      <c r="N20" s="53"/>
      <c r="O20" s="53"/>
      <c r="P20" s="53"/>
      <c r="Q20" s="53"/>
      <c r="R20" s="53"/>
      <c r="S20" s="53"/>
      <c r="T20" s="53"/>
    </row>
    <row r="21" spans="1:20" ht="28.5" customHeight="1" x14ac:dyDescent="0.2">
      <c r="A21" s="49"/>
      <c r="B21" s="50"/>
      <c r="C21" s="58"/>
      <c r="D21" s="58"/>
      <c r="E21" s="58"/>
      <c r="F21" s="58"/>
      <c r="G21" s="76"/>
      <c r="H21" s="54"/>
      <c r="I21" s="46"/>
      <c r="J21" s="46"/>
      <c r="K21" s="46"/>
      <c r="L21" s="51"/>
      <c r="M21" s="52"/>
      <c r="N21" s="53"/>
      <c r="O21" s="53"/>
      <c r="P21" s="53"/>
      <c r="Q21" s="53"/>
      <c r="R21" s="53"/>
      <c r="S21" s="53"/>
      <c r="T21" s="53"/>
    </row>
    <row r="22" spans="1:20" ht="28.5" customHeight="1" x14ac:dyDescent="0.2">
      <c r="A22" s="49"/>
      <c r="B22" s="50"/>
      <c r="C22" s="58"/>
      <c r="D22" s="58"/>
      <c r="E22" s="58"/>
      <c r="F22" s="58"/>
      <c r="G22" s="76"/>
      <c r="H22" s="54"/>
      <c r="I22" s="46"/>
      <c r="J22" s="46"/>
      <c r="K22" s="46"/>
      <c r="L22" s="51"/>
      <c r="M22" s="52"/>
      <c r="N22" s="53"/>
      <c r="O22" s="53"/>
      <c r="P22" s="53"/>
      <c r="Q22" s="53"/>
      <c r="R22" s="53"/>
      <c r="S22" s="53"/>
      <c r="T22" s="53"/>
    </row>
    <row r="23" spans="1:20" ht="28.5" customHeight="1" x14ac:dyDescent="0.2">
      <c r="A23" s="49"/>
      <c r="B23" s="50"/>
      <c r="C23" s="58"/>
      <c r="D23" s="58"/>
      <c r="E23" s="58"/>
      <c r="F23" s="58"/>
      <c r="G23" s="76"/>
      <c r="H23" s="54"/>
      <c r="I23" s="46"/>
      <c r="J23" s="46"/>
      <c r="K23" s="46"/>
      <c r="L23" s="51"/>
      <c r="M23" s="52"/>
      <c r="N23" s="53"/>
      <c r="O23" s="53"/>
      <c r="P23" s="53"/>
      <c r="Q23" s="53"/>
      <c r="R23" s="53"/>
      <c r="S23" s="53"/>
      <c r="T23" s="53"/>
    </row>
    <row r="24" spans="1:20" ht="28.5" customHeight="1" x14ac:dyDescent="0.2">
      <c r="A24" s="49"/>
      <c r="B24" s="50"/>
      <c r="C24" s="58"/>
      <c r="D24" s="58"/>
      <c r="E24" s="58"/>
      <c r="F24" s="58"/>
      <c r="G24" s="76"/>
      <c r="H24" s="54"/>
      <c r="I24" s="46"/>
      <c r="J24" s="46"/>
      <c r="K24" s="46"/>
      <c r="L24" s="51"/>
      <c r="M24" s="52"/>
      <c r="N24" s="53"/>
      <c r="O24" s="53"/>
      <c r="P24" s="53"/>
      <c r="Q24" s="53"/>
      <c r="R24" s="53"/>
      <c r="S24" s="53"/>
      <c r="T24" s="53"/>
    </row>
    <row r="25" spans="1:20" ht="18.75" customHeight="1" x14ac:dyDescent="0.2"/>
    <row r="26" spans="1:20" ht="18.75" customHeight="1" x14ac:dyDescent="0.2"/>
    <row r="27" spans="1:20" ht="18.75" customHeight="1" x14ac:dyDescent="0.2">
      <c r="P27" s="57"/>
      <c r="Q27" s="57"/>
      <c r="R27" s="57"/>
      <c r="S27" s="57"/>
      <c r="T27" s="57"/>
    </row>
    <row r="28" spans="1:20" ht="18.75" customHeight="1" x14ac:dyDescent="0.2"/>
    <row r="29" spans="1:20" ht="18.75" customHeight="1" x14ac:dyDescent="0.2"/>
    <row r="30" spans="1:20" ht="18.75" customHeight="1" x14ac:dyDescent="0.2"/>
    <row r="31" spans="1:20" ht="18.75" customHeight="1" x14ac:dyDescent="0.2">
      <c r="P31" s="46"/>
      <c r="Q31" s="46"/>
      <c r="R31" s="46"/>
      <c r="S31" s="46"/>
      <c r="T31" s="46"/>
    </row>
    <row r="32" spans="1:20" ht="9.75" customHeight="1" x14ac:dyDescent="0.2">
      <c r="P32" s="50"/>
      <c r="Q32" s="50"/>
      <c r="R32" s="50"/>
      <c r="S32" s="50"/>
      <c r="T32" s="50"/>
    </row>
    <row r="33" spans="1:20" ht="21" customHeight="1" x14ac:dyDescent="0.2">
      <c r="P33" s="46"/>
      <c r="Q33" s="46"/>
      <c r="R33" s="46"/>
      <c r="S33" s="46"/>
      <c r="T33" s="46"/>
    </row>
    <row r="34" spans="1:20" ht="21.75" customHeight="1" x14ac:dyDescent="0.2">
      <c r="P34" s="46"/>
      <c r="Q34" s="46"/>
      <c r="R34" s="46"/>
      <c r="S34" s="46"/>
      <c r="T34" s="46"/>
    </row>
    <row r="35" spans="1:20" ht="62.25" customHeight="1" x14ac:dyDescent="0.2">
      <c r="P35" s="46"/>
      <c r="Q35" s="46"/>
      <c r="R35" s="46"/>
      <c r="S35" s="46"/>
      <c r="T35" s="46"/>
    </row>
    <row r="36" spans="1:20" ht="82.5" customHeight="1" x14ac:dyDescent="0.2">
      <c r="P36" s="59"/>
      <c r="Q36" s="59"/>
      <c r="R36" s="59"/>
      <c r="S36" s="59"/>
      <c r="T36" s="59"/>
    </row>
    <row r="37" spans="1:20" ht="62.25" customHeight="1" x14ac:dyDescent="0.2">
      <c r="P37" s="59"/>
      <c r="Q37" s="59"/>
      <c r="R37" s="59"/>
      <c r="S37" s="59"/>
      <c r="T37" s="59"/>
    </row>
    <row r="38" spans="1:20" ht="66" customHeight="1" x14ac:dyDescent="0.2">
      <c r="P38" s="59"/>
      <c r="Q38" s="59"/>
      <c r="R38" s="59"/>
      <c r="S38" s="59"/>
      <c r="T38" s="59"/>
    </row>
    <row r="39" spans="1:20" ht="75" customHeight="1" x14ac:dyDescent="0.2">
      <c r="P39" s="59"/>
      <c r="Q39" s="59"/>
      <c r="R39" s="59"/>
      <c r="S39" s="59"/>
      <c r="T39" s="59"/>
    </row>
    <row r="40" spans="1:20" ht="24.75" customHeight="1" x14ac:dyDescent="0.2">
      <c r="P40" s="59"/>
      <c r="Q40" s="59"/>
      <c r="R40" s="59"/>
      <c r="S40" s="59"/>
      <c r="T40" s="59"/>
    </row>
    <row r="41" spans="1:20" s="48" customFormat="1" ht="26.25" customHeight="1" x14ac:dyDescent="0.2">
      <c r="A41" s="9"/>
      <c r="B41" s="9"/>
      <c r="C41" s="71"/>
      <c r="D41" s="71"/>
      <c r="E41" s="71"/>
      <c r="F41" s="71"/>
      <c r="G41" s="71"/>
      <c r="H41" s="9"/>
      <c r="I41" s="71"/>
      <c r="J41" s="71"/>
      <c r="K41" s="71"/>
      <c r="L41" s="9"/>
      <c r="M41" s="9"/>
      <c r="N41" s="9"/>
      <c r="O41" s="9"/>
      <c r="P41" s="59"/>
      <c r="Q41" s="59"/>
      <c r="R41" s="59"/>
      <c r="S41" s="59"/>
      <c r="T41" s="59"/>
    </row>
    <row r="42" spans="1:20" ht="29.25" customHeight="1" x14ac:dyDescent="0.2">
      <c r="P42" s="59"/>
      <c r="Q42" s="59"/>
      <c r="R42" s="59"/>
      <c r="S42" s="59"/>
      <c r="T42" s="59"/>
    </row>
    <row r="43" spans="1:20" x14ac:dyDescent="0.2">
      <c r="P43" s="60"/>
      <c r="Q43" s="60"/>
      <c r="R43" s="60"/>
      <c r="S43" s="60"/>
      <c r="T43" s="60"/>
    </row>
    <row r="44" spans="1:20" ht="19.5" hidden="1" customHeight="1" x14ac:dyDescent="0.2"/>
    <row r="45" spans="1:20" ht="21" hidden="1" customHeight="1" x14ac:dyDescent="0.2"/>
    <row r="46" spans="1:20" ht="83.25" hidden="1" customHeight="1" x14ac:dyDescent="0.2"/>
    <row r="47" spans="1:20" ht="34.5" hidden="1" customHeight="1" x14ac:dyDescent="0.2"/>
    <row r="48" spans="1:20" ht="63" hidden="1" customHeight="1" x14ac:dyDescent="0.2"/>
    <row r="49" spans="16:20" ht="18.75" hidden="1" customHeight="1" x14ac:dyDescent="0.2"/>
    <row r="50" spans="16:20" ht="18.75" customHeight="1" x14ac:dyDescent="0.2">
      <c r="P50" s="61"/>
      <c r="Q50" s="61"/>
      <c r="R50" s="61"/>
      <c r="S50" s="61"/>
      <c r="T50" s="61"/>
    </row>
    <row r="51" spans="16:20" ht="18.75" customHeight="1" x14ac:dyDescent="0.2"/>
    <row r="52" spans="16:20" ht="17.25" customHeight="1" x14ac:dyDescent="0.2"/>
    <row r="53" spans="16:20" ht="11.25" customHeight="1" x14ac:dyDescent="0.2"/>
    <row r="54" spans="16:20" ht="18.75" customHeight="1" x14ac:dyDescent="0.2">
      <c r="P54" s="55"/>
      <c r="Q54" s="55"/>
      <c r="R54" s="55"/>
      <c r="S54" s="55"/>
      <c r="T54" s="55"/>
    </row>
    <row r="55" spans="16:20" ht="18.75" customHeight="1" x14ac:dyDescent="0.2">
      <c r="P55" s="55"/>
      <c r="Q55" s="55"/>
      <c r="R55" s="55"/>
      <c r="S55" s="55"/>
      <c r="T55" s="55"/>
    </row>
    <row r="56" spans="16:20" ht="57.75" customHeight="1" x14ac:dyDescent="0.2">
      <c r="P56" s="47"/>
      <c r="Q56" s="47"/>
      <c r="R56" s="47"/>
      <c r="S56" s="47"/>
      <c r="T56" s="47"/>
    </row>
    <row r="57" spans="16:20" ht="18.75" customHeight="1" x14ac:dyDescent="0.2">
      <c r="P57" s="56"/>
      <c r="Q57" s="56"/>
      <c r="R57" s="56"/>
      <c r="S57" s="56"/>
      <c r="T57" s="56"/>
    </row>
    <row r="58" spans="16:20" ht="18.75" customHeight="1" x14ac:dyDescent="0.2">
      <c r="P58" s="56"/>
      <c r="Q58" s="56"/>
      <c r="R58" s="56"/>
      <c r="S58" s="56"/>
      <c r="T58" s="56"/>
    </row>
    <row r="59" spans="16:20" ht="18.75" customHeight="1" x14ac:dyDescent="0.2">
      <c r="P59" s="56"/>
      <c r="Q59" s="56"/>
      <c r="R59" s="56"/>
      <c r="S59" s="56"/>
      <c r="T59" s="56"/>
    </row>
    <row r="60" spans="16:20" ht="168" customHeight="1" x14ac:dyDescent="0.2">
      <c r="P60" s="56"/>
      <c r="Q60" s="56"/>
      <c r="R60" s="56"/>
      <c r="S60" s="56"/>
      <c r="T60" s="56"/>
    </row>
    <row r="61" spans="16:20" ht="120" customHeight="1" x14ac:dyDescent="0.2">
      <c r="P61" s="62"/>
      <c r="Q61" s="62"/>
      <c r="R61" s="62"/>
      <c r="S61" s="62"/>
      <c r="T61" s="62"/>
    </row>
    <row r="62" spans="16:20" ht="120" customHeight="1" x14ac:dyDescent="0.2">
      <c r="P62" s="56"/>
      <c r="Q62" s="56"/>
      <c r="R62" s="56"/>
      <c r="S62" s="56"/>
      <c r="T62" s="56"/>
    </row>
    <row r="63" spans="16:20" ht="96" customHeight="1" x14ac:dyDescent="0.2">
      <c r="P63" s="63"/>
      <c r="Q63" s="63"/>
      <c r="R63" s="63"/>
      <c r="S63" s="63"/>
      <c r="T63" s="63"/>
    </row>
    <row r="64" spans="16:20" ht="216.75" customHeight="1" x14ac:dyDescent="0.2">
      <c r="P64" s="64"/>
      <c r="Q64" s="64"/>
      <c r="R64" s="64"/>
      <c r="S64" s="64"/>
      <c r="T64" s="64"/>
    </row>
    <row r="65" spans="16:20" ht="96.75" customHeight="1" x14ac:dyDescent="0.2">
      <c r="P65" s="65"/>
      <c r="Q65" s="65"/>
      <c r="R65" s="65"/>
      <c r="S65" s="65"/>
      <c r="T65" s="65"/>
    </row>
    <row r="66" spans="16:20" x14ac:dyDescent="0.2">
      <c r="P66" s="61"/>
      <c r="Q66" s="61"/>
      <c r="R66" s="61"/>
      <c r="S66" s="61"/>
      <c r="T66" s="61"/>
    </row>
    <row r="67" spans="16:20" x14ac:dyDescent="0.2">
      <c r="P67" s="61"/>
      <c r="Q67" s="61"/>
      <c r="R67" s="61"/>
      <c r="S67" s="61"/>
      <c r="T67" s="61"/>
    </row>
    <row r="68" spans="16:20" x14ac:dyDescent="0.2">
      <c r="P68" s="61"/>
      <c r="Q68" s="61"/>
      <c r="R68" s="61"/>
      <c r="S68" s="61"/>
      <c r="T68" s="61"/>
    </row>
    <row r="69" spans="16:20" x14ac:dyDescent="0.2">
      <c r="P69" s="61"/>
      <c r="Q69" s="61"/>
      <c r="R69" s="61"/>
      <c r="S69" s="61"/>
      <c r="T69" s="61"/>
    </row>
    <row r="70" spans="16:20" x14ac:dyDescent="0.2">
      <c r="P70" s="61"/>
      <c r="Q70" s="61"/>
      <c r="R70" s="61"/>
      <c r="S70" s="61"/>
      <c r="T70" s="61"/>
    </row>
    <row r="71" spans="16:20" x14ac:dyDescent="0.2">
      <c r="P71" s="61"/>
      <c r="Q71" s="61"/>
      <c r="R71" s="61"/>
      <c r="S71" s="61"/>
      <c r="T71" s="61"/>
    </row>
    <row r="72" spans="16:20" x14ac:dyDescent="0.2">
      <c r="P72" s="61"/>
      <c r="Q72" s="61"/>
      <c r="R72" s="61"/>
      <c r="S72" s="61"/>
      <c r="T72" s="61"/>
    </row>
    <row r="73" spans="16:20" x14ac:dyDescent="0.2">
      <c r="P73" s="61"/>
      <c r="Q73" s="61"/>
      <c r="R73" s="61"/>
      <c r="S73" s="61"/>
      <c r="T73" s="61"/>
    </row>
    <row r="74" spans="16:20" x14ac:dyDescent="0.2">
      <c r="P74" s="61"/>
      <c r="Q74" s="61"/>
      <c r="R74" s="61"/>
      <c r="S74" s="61"/>
      <c r="T74" s="61"/>
    </row>
    <row r="81" spans="16:20" ht="15.75" customHeight="1" x14ac:dyDescent="0.2"/>
    <row r="82" spans="16:20" ht="9" customHeight="1" x14ac:dyDescent="0.2"/>
    <row r="83" spans="16:20" x14ac:dyDescent="0.2">
      <c r="P83" s="55"/>
      <c r="Q83" s="55"/>
      <c r="R83" s="55"/>
      <c r="S83" s="55"/>
      <c r="T83" s="55"/>
    </row>
    <row r="84" spans="16:20" ht="18.75" customHeight="1" x14ac:dyDescent="0.2">
      <c r="P84" s="55"/>
      <c r="Q84" s="55"/>
      <c r="R84" s="55"/>
      <c r="S84" s="55"/>
      <c r="T84" s="55"/>
    </row>
    <row r="85" spans="16:20" ht="57.75" customHeight="1" x14ac:dyDescent="0.2">
      <c r="P85" s="47"/>
      <c r="Q85" s="47"/>
      <c r="R85" s="47"/>
      <c r="S85" s="47"/>
      <c r="T85" s="47"/>
    </row>
    <row r="86" spans="16:20" ht="48" customHeight="1" x14ac:dyDescent="0.2">
      <c r="P86" s="56"/>
      <c r="Q86" s="56"/>
      <c r="R86" s="56"/>
      <c r="S86" s="56"/>
      <c r="T86" s="56"/>
    </row>
    <row r="87" spans="16:20" x14ac:dyDescent="0.2">
      <c r="P87" s="56"/>
      <c r="Q87" s="56"/>
      <c r="R87" s="56"/>
      <c r="S87" s="56"/>
      <c r="T87" s="56"/>
    </row>
    <row r="88" spans="16:20" x14ac:dyDescent="0.2">
      <c r="P88" s="56"/>
      <c r="Q88" s="56"/>
      <c r="R88" s="56"/>
      <c r="S88" s="56"/>
      <c r="T88" s="56"/>
    </row>
    <row r="89" spans="16:20" ht="168" customHeight="1" x14ac:dyDescent="0.2">
      <c r="P89" s="56"/>
      <c r="Q89" s="56"/>
      <c r="R89" s="56"/>
      <c r="S89" s="56"/>
      <c r="T89" s="56"/>
    </row>
    <row r="90" spans="16:20" ht="120" customHeight="1" x14ac:dyDescent="0.2">
      <c r="P90" s="62"/>
      <c r="Q90" s="62"/>
      <c r="R90" s="62"/>
      <c r="S90" s="62"/>
      <c r="T90" s="62"/>
    </row>
    <row r="91" spans="16:20" ht="120" customHeight="1" x14ac:dyDescent="0.2">
      <c r="P91" s="56"/>
      <c r="Q91" s="56"/>
      <c r="R91" s="56"/>
      <c r="S91" s="56"/>
      <c r="T91" s="56"/>
    </row>
    <row r="92" spans="16:20" ht="96" customHeight="1" x14ac:dyDescent="0.2">
      <c r="P92" s="66"/>
      <c r="Q92" s="66"/>
      <c r="R92" s="66"/>
      <c r="S92" s="66"/>
      <c r="T92" s="66"/>
    </row>
    <row r="93" spans="16:20" ht="216.75" customHeight="1" x14ac:dyDescent="0.2">
      <c r="P93" s="64"/>
      <c r="Q93" s="64"/>
      <c r="R93" s="64"/>
      <c r="S93" s="64"/>
      <c r="T93" s="64"/>
    </row>
    <row r="94" spans="16:20" ht="96.75" customHeight="1" x14ac:dyDescent="0.2">
      <c r="P94" s="65"/>
      <c r="Q94" s="65"/>
      <c r="R94" s="65"/>
      <c r="S94" s="65"/>
      <c r="T94" s="65"/>
    </row>
    <row r="95" spans="16:20" x14ac:dyDescent="0.2">
      <c r="P95" s="61"/>
      <c r="Q95" s="61"/>
      <c r="R95" s="61"/>
      <c r="S95" s="61"/>
      <c r="T95" s="61"/>
    </row>
    <row r="96" spans="16:20" ht="72" customHeight="1" x14ac:dyDescent="0.2">
      <c r="P96" s="61"/>
      <c r="Q96" s="61"/>
      <c r="R96" s="61"/>
      <c r="S96" s="61"/>
      <c r="T96" s="61"/>
    </row>
    <row r="97" spans="16:20" x14ac:dyDescent="0.2">
      <c r="P97" s="61"/>
      <c r="Q97" s="61"/>
      <c r="R97" s="61"/>
      <c r="S97" s="61"/>
      <c r="T97" s="61"/>
    </row>
    <row r="98" spans="16:20" x14ac:dyDescent="0.2">
      <c r="P98" s="61"/>
      <c r="Q98" s="61"/>
      <c r="R98" s="61"/>
      <c r="S98" s="61"/>
      <c r="T98" s="61"/>
    </row>
    <row r="99" spans="16:20" x14ac:dyDescent="0.2">
      <c r="P99" s="61"/>
      <c r="Q99" s="61"/>
      <c r="R99" s="61"/>
      <c r="S99" s="61"/>
      <c r="T99" s="61"/>
    </row>
    <row r="100" spans="16:20" x14ac:dyDescent="0.2">
      <c r="P100" s="61"/>
      <c r="Q100" s="61"/>
      <c r="R100" s="61"/>
      <c r="S100" s="61"/>
      <c r="T100" s="61"/>
    </row>
    <row r="101" spans="16:20" x14ac:dyDescent="0.2">
      <c r="P101" s="61"/>
      <c r="Q101" s="61"/>
      <c r="R101" s="61"/>
      <c r="S101" s="61"/>
      <c r="T101" s="61"/>
    </row>
    <row r="102" spans="16:20" x14ac:dyDescent="0.2">
      <c r="P102" s="61"/>
      <c r="Q102" s="61"/>
      <c r="R102" s="61"/>
      <c r="S102" s="61"/>
      <c r="T102" s="61"/>
    </row>
    <row r="103" spans="16:20" x14ac:dyDescent="0.2">
      <c r="P103" s="61"/>
      <c r="Q103" s="61"/>
      <c r="R103" s="61"/>
      <c r="S103" s="61"/>
      <c r="T103" s="61"/>
    </row>
    <row r="104" spans="16:20" x14ac:dyDescent="0.2">
      <c r="P104" s="61"/>
      <c r="Q104" s="61"/>
      <c r="R104" s="61"/>
      <c r="S104" s="61"/>
      <c r="T104" s="61"/>
    </row>
    <row r="105" spans="16:20" x14ac:dyDescent="0.2">
      <c r="P105" s="61"/>
      <c r="Q105" s="61"/>
      <c r="R105" s="61"/>
      <c r="S105" s="61"/>
      <c r="T105" s="61"/>
    </row>
    <row r="106" spans="16:20" x14ac:dyDescent="0.2">
      <c r="P106" s="61"/>
      <c r="Q106" s="61"/>
      <c r="R106" s="61"/>
      <c r="S106" s="61"/>
      <c r="T106" s="61"/>
    </row>
    <row r="107" spans="16:20" x14ac:dyDescent="0.2">
      <c r="P107" s="61"/>
      <c r="Q107" s="61"/>
      <c r="R107" s="61"/>
      <c r="S107" s="61"/>
      <c r="T107" s="61"/>
    </row>
    <row r="108" spans="16:20" ht="15.75" customHeight="1" x14ac:dyDescent="0.2"/>
    <row r="109" spans="16:20" ht="10.5" customHeight="1" x14ac:dyDescent="0.2"/>
    <row r="110" spans="16:20" x14ac:dyDescent="0.2">
      <c r="P110" s="55"/>
      <c r="Q110" s="55"/>
      <c r="R110" s="55"/>
      <c r="S110" s="55"/>
      <c r="T110" s="55"/>
    </row>
    <row r="111" spans="16:20" ht="18.75" customHeight="1" x14ac:dyDescent="0.2">
      <c r="P111" s="67"/>
      <c r="Q111" s="67"/>
      <c r="R111" s="67"/>
      <c r="S111" s="67"/>
      <c r="T111" s="67"/>
    </row>
    <row r="112" spans="16:20" x14ac:dyDescent="0.2">
      <c r="P112" s="47"/>
      <c r="Q112" s="47"/>
      <c r="R112" s="47"/>
      <c r="S112" s="47"/>
      <c r="T112" s="47"/>
    </row>
    <row r="113" spans="1:20" x14ac:dyDescent="0.2">
      <c r="P113" s="56"/>
      <c r="Q113" s="56"/>
      <c r="R113" s="56"/>
      <c r="S113" s="56"/>
      <c r="T113" s="56"/>
    </row>
    <row r="114" spans="1:20" x14ac:dyDescent="0.2">
      <c r="P114" s="56"/>
      <c r="Q114" s="56"/>
      <c r="R114" s="56"/>
      <c r="S114" s="56"/>
      <c r="T114" s="56"/>
    </row>
    <row r="115" spans="1:20" x14ac:dyDescent="0.2">
      <c r="P115" s="56"/>
      <c r="Q115" s="56"/>
      <c r="R115" s="56"/>
      <c r="S115" s="56"/>
      <c r="T115" s="56"/>
    </row>
    <row r="116" spans="1:20" ht="168" customHeight="1" x14ac:dyDescent="0.2">
      <c r="P116" s="56"/>
      <c r="Q116" s="56"/>
      <c r="R116" s="56"/>
      <c r="S116" s="56"/>
      <c r="T116" s="56"/>
    </row>
    <row r="117" spans="1:20" ht="120" customHeight="1" x14ac:dyDescent="0.2">
      <c r="P117" s="62"/>
      <c r="Q117" s="62"/>
      <c r="R117" s="62"/>
      <c r="S117" s="62"/>
      <c r="T117" s="62"/>
    </row>
    <row r="118" spans="1:20" ht="24.75" customHeight="1" x14ac:dyDescent="0.2">
      <c r="P118" s="68"/>
      <c r="Q118" s="68"/>
      <c r="R118" s="68"/>
      <c r="S118" s="68"/>
      <c r="T118" s="68"/>
    </row>
    <row r="119" spans="1:20" ht="96.75" customHeight="1" x14ac:dyDescent="0.2">
      <c r="P119" s="64"/>
      <c r="Q119" s="64"/>
      <c r="R119" s="64"/>
      <c r="S119" s="64"/>
      <c r="T119" s="64"/>
    </row>
    <row r="120" spans="1:20" ht="168.75" customHeight="1" x14ac:dyDescent="0.2">
      <c r="P120" s="69"/>
      <c r="Q120" s="69"/>
      <c r="R120" s="69"/>
      <c r="S120" s="69"/>
      <c r="T120" s="69"/>
    </row>
    <row r="121" spans="1:20" ht="48" customHeight="1" x14ac:dyDescent="0.2">
      <c r="P121" s="70"/>
      <c r="Q121" s="70"/>
      <c r="R121" s="70"/>
      <c r="S121" s="70"/>
      <c r="T121" s="70"/>
    </row>
    <row r="122" spans="1:20" ht="24.75" customHeight="1" x14ac:dyDescent="0.2"/>
    <row r="124" spans="1:20" s="12" customFormat="1" x14ac:dyDescent="0.2">
      <c r="A124" s="9"/>
      <c r="B124" s="9"/>
      <c r="C124" s="71"/>
      <c r="D124" s="71"/>
      <c r="E124" s="71"/>
      <c r="F124" s="71"/>
      <c r="G124" s="71"/>
      <c r="H124" s="9"/>
      <c r="I124" s="71"/>
      <c r="J124" s="71"/>
      <c r="K124" s="71"/>
      <c r="L124" s="9"/>
      <c r="M124" s="9"/>
      <c r="N124" s="9"/>
      <c r="O124" s="9"/>
    </row>
  </sheetData>
  <mergeCells count="12">
    <mergeCell ref="A1:T1"/>
    <mergeCell ref="U2:W2"/>
    <mergeCell ref="A2:B4"/>
    <mergeCell ref="C2:H2"/>
    <mergeCell ref="C4:E4"/>
    <mergeCell ref="F4:H4"/>
    <mergeCell ref="I4:K4"/>
    <mergeCell ref="L4:N4"/>
    <mergeCell ref="I2:T2"/>
    <mergeCell ref="R4:T4"/>
    <mergeCell ref="O4:Q4"/>
    <mergeCell ref="U4:W4"/>
  </mergeCells>
  <printOptions horizontalCentered="1"/>
  <pageMargins left="0" right="0" top="0" bottom="0" header="0" footer="0"/>
  <pageSetup paperSize="9" scale="90" orientation="landscape" r:id="rId1"/>
  <headerFooter>
    <oddFooter>&amp;Rกลุ่มงานยุทธศาสตร์และแผนงานโครงการ2565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E18"/>
  <sheetViews>
    <sheetView topLeftCell="A9" zoomScaleNormal="100" zoomScaleSheetLayoutView="100" workbookViewId="0">
      <selection activeCell="B9" sqref="B9"/>
    </sheetView>
  </sheetViews>
  <sheetFormatPr defaultColWidth="29.140625" defaultRowHeight="15.75" x14ac:dyDescent="0.2"/>
  <cols>
    <col min="1" max="1" width="2.42578125" style="1853" customWidth="1"/>
    <col min="2" max="3" width="20.28515625" style="238" customWidth="1"/>
    <col min="4" max="4" width="15.7109375" style="238" customWidth="1"/>
    <col min="5" max="5" width="19" style="210" customWidth="1"/>
    <col min="6" max="6" width="6.85546875" style="1461" customWidth="1"/>
    <col min="7" max="7" width="8.42578125" style="1270" customWidth="1"/>
    <col min="8" max="8" width="10" style="1866" customWidth="1"/>
    <col min="9" max="9" width="9.5703125" style="1866" customWidth="1"/>
    <col min="10" max="10" width="12.42578125" style="1672" bestFit="1" customWidth="1"/>
    <col min="11" max="11" width="11.28515625" style="1672" bestFit="1" customWidth="1"/>
    <col min="12" max="12" width="5.5703125" style="952" customWidth="1"/>
    <col min="13" max="13" width="5.5703125" style="238" customWidth="1"/>
    <col min="14" max="14" width="9.42578125" style="1270" hidden="1" customWidth="1"/>
    <col min="15" max="15" width="8.28515625" style="238" hidden="1" customWidth="1"/>
    <col min="16" max="16" width="9.140625" style="238" hidden="1" customWidth="1"/>
    <col min="17" max="17" width="5" style="255" customWidth="1"/>
    <col min="18" max="18" width="4" style="255" customWidth="1"/>
    <col min="19" max="19" width="8.28515625" style="238" hidden="1" customWidth="1"/>
    <col min="20" max="20" width="19.28515625" style="238" hidden="1" customWidth="1"/>
    <col min="21" max="21" width="20.7109375" style="238" hidden="1" customWidth="1"/>
    <col min="22" max="22" width="9.140625" style="1270" hidden="1" customWidth="1"/>
    <col min="23" max="23" width="8.140625" style="1270" hidden="1" customWidth="1"/>
    <col min="24" max="24" width="3.85546875" style="238" customWidth="1"/>
    <col min="25" max="25" width="4.140625" style="238" customWidth="1"/>
    <col min="26" max="26" width="1.7109375" style="238" hidden="1" customWidth="1"/>
    <col min="27" max="27" width="7" style="716" customWidth="1"/>
    <col min="28" max="28" width="29.28515625" style="238" bestFit="1" customWidth="1"/>
    <col min="29" max="29" width="29.140625" style="210"/>
    <col min="30" max="30" width="29.140625" style="238"/>
    <col min="31" max="31" width="29.28515625" style="238" bestFit="1" customWidth="1"/>
    <col min="32" max="16384" width="29.140625" style="238"/>
  </cols>
  <sheetData>
    <row r="1" spans="1:31" ht="18.75" x14ac:dyDescent="0.2">
      <c r="B1" s="2618" t="s">
        <v>1094</v>
      </c>
      <c r="C1" s="2618"/>
      <c r="D1" s="2618"/>
      <c r="E1" s="2618"/>
      <c r="F1" s="2618"/>
      <c r="G1" s="2618"/>
      <c r="H1" s="2618"/>
      <c r="I1" s="2618"/>
      <c r="J1" s="2618"/>
      <c r="K1" s="2618"/>
      <c r="L1" s="254"/>
      <c r="M1" s="1850"/>
      <c r="N1" s="1867"/>
      <c r="O1" s="1850"/>
      <c r="P1" s="1850"/>
      <c r="Q1" s="1850"/>
      <c r="R1" s="487"/>
    </row>
    <row r="2" spans="1:31" s="1874" customFormat="1" ht="18" customHeight="1" x14ac:dyDescent="0.25">
      <c r="A2" s="1854"/>
      <c r="B2" s="2626" t="s">
        <v>154</v>
      </c>
      <c r="C2" s="2626"/>
      <c r="D2" s="2626"/>
      <c r="E2" s="1868"/>
      <c r="F2" s="1456"/>
      <c r="G2" s="1457"/>
      <c r="H2" s="2261">
        <f>SUM(H6:H12)</f>
        <v>421260</v>
      </c>
      <c r="I2" s="2261">
        <f>SUM(I6:I12)</f>
        <v>359330</v>
      </c>
      <c r="J2" s="2262">
        <f>SUM(J6:J12)</f>
        <v>130819.2</v>
      </c>
      <c r="K2" s="2262">
        <f>SUM(K6:K12)</f>
        <v>22180.800000000003</v>
      </c>
      <c r="L2" s="2263"/>
      <c r="M2" s="2261"/>
      <c r="N2" s="1077">
        <f t="shared" ref="N2:U2" si="0">COUNTIF(N6:N76,"/")</f>
        <v>0</v>
      </c>
      <c r="O2" s="1077">
        <f t="shared" si="0"/>
        <v>0</v>
      </c>
      <c r="P2" s="1077">
        <f t="shared" si="0"/>
        <v>0</v>
      </c>
      <c r="Q2" s="1077">
        <f t="shared" si="0"/>
        <v>7</v>
      </c>
      <c r="R2" s="1077">
        <f t="shared" si="0"/>
        <v>7</v>
      </c>
      <c r="S2" s="2264">
        <f t="shared" si="0"/>
        <v>0</v>
      </c>
      <c r="T2" s="2264">
        <f t="shared" si="0"/>
        <v>0</v>
      </c>
      <c r="U2" s="2264">
        <f t="shared" si="0"/>
        <v>0</v>
      </c>
      <c r="V2" s="2265"/>
      <c r="W2" s="2265"/>
      <c r="X2" s="1077">
        <f>COUNTIF(X6:X73,"/")</f>
        <v>7</v>
      </c>
      <c r="Y2" s="1077">
        <f>COUNTIF(Y6:Y73,"/")</f>
        <v>7</v>
      </c>
      <c r="Z2" s="487">
        <f>COUNTIF(Z6:Z73,"/")</f>
        <v>0</v>
      </c>
      <c r="AA2" s="1870">
        <f>COUNTIF(AA6:AA6,"/")</f>
        <v>0</v>
      </c>
      <c r="AB2" s="1871">
        <f>COUNTIF(AD6:AD6,"/")</f>
        <v>0</v>
      </c>
      <c r="AC2" s="1872"/>
      <c r="AD2" s="1873"/>
    </row>
    <row r="3" spans="1:31" s="210" customFormat="1" ht="15" customHeight="1" x14ac:dyDescent="0.2">
      <c r="A3" s="2600" t="s">
        <v>19</v>
      </c>
      <c r="B3" s="2602" t="s">
        <v>13</v>
      </c>
      <c r="C3" s="2602" t="s">
        <v>0</v>
      </c>
      <c r="D3" s="2602" t="s">
        <v>12</v>
      </c>
      <c r="E3" s="2605" t="s">
        <v>48</v>
      </c>
      <c r="F3" s="2606" t="s">
        <v>21</v>
      </c>
      <c r="G3" s="2606"/>
      <c r="H3" s="2607" t="s">
        <v>134</v>
      </c>
      <c r="I3" s="2610" t="s">
        <v>91</v>
      </c>
      <c r="J3" s="2611" t="s">
        <v>31</v>
      </c>
      <c r="K3" s="2611" t="s">
        <v>745</v>
      </c>
      <c r="L3" s="2605" t="s">
        <v>15</v>
      </c>
      <c r="M3" s="2625" t="s">
        <v>323</v>
      </c>
      <c r="N3" s="2614" t="s">
        <v>23</v>
      </c>
      <c r="O3" s="2614"/>
      <c r="P3" s="2614"/>
      <c r="Q3" s="2614"/>
      <c r="R3" s="2266" t="s">
        <v>7</v>
      </c>
      <c r="S3" s="2266"/>
      <c r="T3" s="2266"/>
      <c r="U3" s="2266" t="s">
        <v>7</v>
      </c>
      <c r="V3" s="2615" t="s">
        <v>128</v>
      </c>
      <c r="W3" s="2267" t="s">
        <v>570</v>
      </c>
      <c r="X3" s="2622" t="s">
        <v>119</v>
      </c>
      <c r="Y3" s="2616" t="s">
        <v>120</v>
      </c>
      <c r="Z3" s="2601" t="s">
        <v>125</v>
      </c>
      <c r="AA3" s="2627" t="s">
        <v>144</v>
      </c>
      <c r="AB3" s="2619" t="s">
        <v>145</v>
      </c>
      <c r="AC3" s="2619" t="s">
        <v>150</v>
      </c>
    </row>
    <row r="4" spans="1:31" s="210" customFormat="1" ht="15" customHeight="1" x14ac:dyDescent="0.2">
      <c r="A4" s="2600"/>
      <c r="B4" s="2603"/>
      <c r="C4" s="2603"/>
      <c r="D4" s="2603"/>
      <c r="E4" s="2603"/>
      <c r="F4" s="2268"/>
      <c r="G4" s="2268"/>
      <c r="H4" s="2608"/>
      <c r="I4" s="2608"/>
      <c r="J4" s="2612"/>
      <c r="K4" s="2612"/>
      <c r="L4" s="2623"/>
      <c r="M4" s="2625"/>
      <c r="N4" s="2269" t="s">
        <v>116</v>
      </c>
      <c r="O4" s="2269" t="s">
        <v>46</v>
      </c>
      <c r="P4" s="2269" t="s">
        <v>77</v>
      </c>
      <c r="Q4" s="2269" t="s">
        <v>45</v>
      </c>
      <c r="R4" s="2269" t="s">
        <v>116</v>
      </c>
      <c r="S4" s="2269" t="s">
        <v>25</v>
      </c>
      <c r="T4" s="2269" t="s">
        <v>26</v>
      </c>
      <c r="U4" s="2269" t="s">
        <v>45</v>
      </c>
      <c r="V4" s="2615"/>
      <c r="W4" s="2270"/>
      <c r="X4" s="2622"/>
      <c r="Y4" s="2616"/>
      <c r="Z4" s="2601"/>
      <c r="AA4" s="2628"/>
      <c r="AB4" s="2620"/>
      <c r="AC4" s="2620"/>
    </row>
    <row r="5" spans="1:31" s="210" customFormat="1" ht="47.25" customHeight="1" x14ac:dyDescent="0.2">
      <c r="A5" s="2600"/>
      <c r="B5" s="2604"/>
      <c r="C5" s="2604"/>
      <c r="D5" s="2604"/>
      <c r="E5" s="2604"/>
      <c r="F5" s="2271" t="s">
        <v>130</v>
      </c>
      <c r="G5" s="2271" t="s">
        <v>131</v>
      </c>
      <c r="H5" s="2609"/>
      <c r="I5" s="2609"/>
      <c r="J5" s="2613"/>
      <c r="K5" s="2613"/>
      <c r="L5" s="2624"/>
      <c r="M5" s="2625"/>
      <c r="N5" s="2272" t="s">
        <v>182</v>
      </c>
      <c r="O5" s="2272" t="s">
        <v>9</v>
      </c>
      <c r="P5" s="2272" t="s">
        <v>180</v>
      </c>
      <c r="Q5" s="2272" t="s">
        <v>181</v>
      </c>
      <c r="R5" s="2272" t="s">
        <v>8</v>
      </c>
      <c r="S5" s="2272" t="s">
        <v>9</v>
      </c>
      <c r="T5" s="2272" t="s">
        <v>10</v>
      </c>
      <c r="U5" s="2269" t="s">
        <v>11</v>
      </c>
      <c r="V5" s="2615"/>
      <c r="W5" s="2273"/>
      <c r="X5" s="2622"/>
      <c r="Y5" s="2616"/>
      <c r="Z5" s="2601"/>
      <c r="AA5" s="2274"/>
      <c r="AB5" s="2621"/>
      <c r="AC5" s="2621"/>
    </row>
    <row r="6" spans="1:31" s="463" customFormat="1" ht="267.75" customHeight="1" x14ac:dyDescent="0.2">
      <c r="A6" s="1346">
        <v>1</v>
      </c>
      <c r="B6" s="1917" t="s">
        <v>1128</v>
      </c>
      <c r="C6" s="258" t="s">
        <v>156</v>
      </c>
      <c r="D6" s="854" t="s">
        <v>796</v>
      </c>
      <c r="E6" s="854" t="s">
        <v>592</v>
      </c>
      <c r="F6" s="492">
        <v>44652</v>
      </c>
      <c r="G6" s="424">
        <v>44742</v>
      </c>
      <c r="H6" s="469">
        <v>0</v>
      </c>
      <c r="I6" s="469"/>
      <c r="J6" s="1668"/>
      <c r="K6" s="1668"/>
      <c r="L6" s="395" t="s">
        <v>38</v>
      </c>
      <c r="M6" s="425" t="s">
        <v>1229</v>
      </c>
      <c r="N6" s="1942"/>
      <c r="O6" s="1943"/>
      <c r="P6" s="1943"/>
      <c r="Q6" s="1916" t="s">
        <v>49</v>
      </c>
      <c r="R6" s="425" t="s">
        <v>49</v>
      </c>
      <c r="S6" s="1943"/>
      <c r="T6" s="1943"/>
      <c r="U6" s="425"/>
      <c r="V6" s="1138">
        <v>44344</v>
      </c>
      <c r="W6" s="1597" t="s">
        <v>804</v>
      </c>
      <c r="X6" s="1922" t="s">
        <v>49</v>
      </c>
      <c r="Y6" s="1922" t="s">
        <v>49</v>
      </c>
      <c r="Z6" s="1922"/>
      <c r="AA6" s="1597"/>
      <c r="AB6" s="428"/>
      <c r="AC6" s="428"/>
      <c r="AD6" s="404" t="s">
        <v>363</v>
      </c>
      <c r="AE6" s="1305" t="s">
        <v>548</v>
      </c>
    </row>
    <row r="7" spans="1:31" s="463" customFormat="1" ht="151.5" customHeight="1" x14ac:dyDescent="0.2">
      <c r="A7" s="1346">
        <v>2</v>
      </c>
      <c r="B7" s="426" t="s">
        <v>1129</v>
      </c>
      <c r="C7" s="427" t="s">
        <v>825</v>
      </c>
      <c r="D7" s="427" t="s">
        <v>827</v>
      </c>
      <c r="E7" s="395" t="s">
        <v>826</v>
      </c>
      <c r="F7" s="492">
        <v>44501</v>
      </c>
      <c r="G7" s="424">
        <v>44834</v>
      </c>
      <c r="H7" s="469">
        <v>50000</v>
      </c>
      <c r="I7" s="469">
        <v>37800</v>
      </c>
      <c r="J7" s="1668"/>
      <c r="K7" s="1668"/>
      <c r="L7" s="395" t="s">
        <v>17</v>
      </c>
      <c r="M7" s="425" t="s">
        <v>588</v>
      </c>
      <c r="N7" s="1142"/>
      <c r="O7" s="427"/>
      <c r="P7" s="1944"/>
      <c r="Q7" s="425" t="s">
        <v>49</v>
      </c>
      <c r="R7" s="1916" t="s">
        <v>49</v>
      </c>
      <c r="S7" s="427"/>
      <c r="T7" s="427"/>
      <c r="U7" s="1139"/>
      <c r="V7" s="1138"/>
      <c r="W7" s="1597" t="s">
        <v>908</v>
      </c>
      <c r="X7" s="1922" t="s">
        <v>49</v>
      </c>
      <c r="Y7" s="1922" t="s">
        <v>49</v>
      </c>
      <c r="Z7" s="1922"/>
      <c r="AA7" s="1597"/>
      <c r="AB7" s="428"/>
      <c r="AC7" s="428"/>
      <c r="AD7" s="482" t="s">
        <v>367</v>
      </c>
      <c r="AE7" s="209" t="s">
        <v>561</v>
      </c>
    </row>
    <row r="8" spans="1:31" s="1875" customFormat="1" ht="363" x14ac:dyDescent="0.2">
      <c r="A8" s="1855">
        <v>3</v>
      </c>
      <c r="B8" s="855" t="s">
        <v>1130</v>
      </c>
      <c r="C8" s="856" t="s">
        <v>723</v>
      </c>
      <c r="D8" s="856" t="s">
        <v>725</v>
      </c>
      <c r="E8" s="856" t="s">
        <v>931</v>
      </c>
      <c r="F8" s="1265">
        <v>44470</v>
      </c>
      <c r="G8" s="1266">
        <v>44834</v>
      </c>
      <c r="H8" s="1274">
        <v>100000</v>
      </c>
      <c r="I8" s="1274">
        <v>137400</v>
      </c>
      <c r="J8" s="1669">
        <v>119219.2</v>
      </c>
      <c r="K8" s="1669">
        <f>+I8-J8</f>
        <v>18180.800000000003</v>
      </c>
      <c r="L8" s="856" t="s">
        <v>17</v>
      </c>
      <c r="M8" s="856" t="s">
        <v>916</v>
      </c>
      <c r="N8" s="1161"/>
      <c r="O8" s="1160"/>
      <c r="P8" s="1160"/>
      <c r="Q8" s="1156" t="s">
        <v>49</v>
      </c>
      <c r="R8" s="1156" t="s">
        <v>49</v>
      </c>
      <c r="S8" s="1160"/>
      <c r="T8" s="1160"/>
      <c r="U8" s="1160"/>
      <c r="V8" s="1138">
        <v>44361</v>
      </c>
      <c r="W8" s="1597" t="s">
        <v>755</v>
      </c>
      <c r="X8" s="1163" t="s">
        <v>49</v>
      </c>
      <c r="Y8" s="1163" t="s">
        <v>49</v>
      </c>
      <c r="Z8" s="1163"/>
      <c r="AA8" s="316" t="s">
        <v>930</v>
      </c>
      <c r="AB8" s="366"/>
      <c r="AC8" s="366"/>
      <c r="AD8" s="482" t="s">
        <v>568</v>
      </c>
      <c r="AE8" s="428">
        <v>100</v>
      </c>
    </row>
    <row r="9" spans="1:31" s="1875" customFormat="1" ht="249.75" customHeight="1" x14ac:dyDescent="0.2">
      <c r="A9" s="1855">
        <v>4</v>
      </c>
      <c r="B9" s="482" t="s">
        <v>1100</v>
      </c>
      <c r="C9" s="967" t="s">
        <v>883</v>
      </c>
      <c r="D9" s="225" t="s">
        <v>867</v>
      </c>
      <c r="E9" s="482" t="s">
        <v>855</v>
      </c>
      <c r="F9" s="1184">
        <v>44713</v>
      </c>
      <c r="G9" s="1184">
        <v>44834</v>
      </c>
      <c r="H9" s="949">
        <v>90660</v>
      </c>
      <c r="I9" s="949">
        <v>50350</v>
      </c>
      <c r="J9" s="796"/>
      <c r="K9" s="796"/>
      <c r="L9" s="939" t="s">
        <v>17</v>
      </c>
      <c r="M9" s="483" t="s">
        <v>934</v>
      </c>
      <c r="N9" s="488"/>
      <c r="O9" s="366"/>
      <c r="P9" s="366"/>
      <c r="Q9" s="550" t="s">
        <v>49</v>
      </c>
      <c r="R9" s="550" t="s">
        <v>49</v>
      </c>
      <c r="S9" s="556"/>
      <c r="T9" s="556"/>
      <c r="U9" s="556"/>
      <c r="V9" s="1272"/>
      <c r="W9" s="356" t="s">
        <v>933</v>
      </c>
      <c r="X9" s="366" t="s">
        <v>49</v>
      </c>
      <c r="Y9" s="366" t="s">
        <v>49</v>
      </c>
      <c r="Z9" s="366"/>
      <c r="AA9" s="365"/>
      <c r="AB9" s="366">
        <f>1200*5*3</f>
        <v>18000</v>
      </c>
      <c r="AC9" s="366"/>
      <c r="AD9" s="404" t="s">
        <v>365</v>
      </c>
      <c r="AE9" s="734" t="s">
        <v>431</v>
      </c>
    </row>
    <row r="10" spans="1:31" s="368" customFormat="1" ht="187.5" customHeight="1" x14ac:dyDescent="0.2">
      <c r="A10" s="1856">
        <v>5</v>
      </c>
      <c r="B10" s="1876" t="s">
        <v>1202</v>
      </c>
      <c r="C10" s="1579" t="s">
        <v>476</v>
      </c>
      <c r="D10" s="1877" t="s">
        <v>432</v>
      </c>
      <c r="E10" s="1878" t="s">
        <v>433</v>
      </c>
      <c r="F10" s="1580">
        <v>44621</v>
      </c>
      <c r="G10" s="1580">
        <v>44834</v>
      </c>
      <c r="H10" s="1879">
        <v>65000</v>
      </c>
      <c r="I10" s="1880">
        <v>62310</v>
      </c>
      <c r="J10" s="1670"/>
      <c r="K10" s="1670"/>
      <c r="L10" s="1581" t="s">
        <v>17</v>
      </c>
      <c r="M10" s="1579" t="s">
        <v>842</v>
      </c>
      <c r="N10" s="1881"/>
      <c r="O10" s="1879"/>
      <c r="Q10" s="620" t="s">
        <v>49</v>
      </c>
      <c r="R10" s="620" t="s">
        <v>49</v>
      </c>
      <c r="S10" s="1882"/>
      <c r="T10" s="1882"/>
      <c r="U10" s="1882"/>
      <c r="V10" s="1883">
        <v>44362</v>
      </c>
      <c r="W10" s="1884" t="s">
        <v>912</v>
      </c>
      <c r="X10" s="1885" t="s">
        <v>49</v>
      </c>
      <c r="Y10" s="1885" t="s">
        <v>49</v>
      </c>
      <c r="Z10" s="366"/>
      <c r="AA10" s="365"/>
      <c r="AB10" s="734"/>
      <c r="AC10" s="734"/>
      <c r="AD10" s="482" t="s">
        <v>367</v>
      </c>
      <c r="AE10" s="209" t="s">
        <v>561</v>
      </c>
    </row>
    <row r="11" spans="1:31" s="368" customFormat="1" ht="284.25" customHeight="1" x14ac:dyDescent="0.2">
      <c r="A11" s="1855">
        <v>6</v>
      </c>
      <c r="B11" s="1561" t="s">
        <v>1203</v>
      </c>
      <c r="C11" s="483" t="s">
        <v>435</v>
      </c>
      <c r="D11" s="482" t="s">
        <v>436</v>
      </c>
      <c r="E11" s="482" t="s">
        <v>437</v>
      </c>
      <c r="F11" s="1458">
        <v>44621</v>
      </c>
      <c r="G11" s="1458">
        <v>44834</v>
      </c>
      <c r="H11" s="943">
        <v>100000</v>
      </c>
      <c r="I11" s="1886">
        <v>55870</v>
      </c>
      <c r="J11" s="521"/>
      <c r="K11" s="521"/>
      <c r="L11" s="482" t="s">
        <v>17</v>
      </c>
      <c r="M11" s="817" t="s">
        <v>842</v>
      </c>
      <c r="N11" s="1887"/>
      <c r="O11" s="943"/>
      <c r="P11" s="734"/>
      <c r="Q11" s="550" t="s">
        <v>49</v>
      </c>
      <c r="R11" s="550" t="s">
        <v>49</v>
      </c>
      <c r="S11" s="1311"/>
      <c r="T11" s="1311"/>
      <c r="U11" s="1311"/>
      <c r="V11" s="500">
        <v>44362</v>
      </c>
      <c r="W11" s="500">
        <v>44559</v>
      </c>
      <c r="X11" s="366" t="s">
        <v>49</v>
      </c>
      <c r="Y11" s="366" t="s">
        <v>49</v>
      </c>
      <c r="Z11" s="366"/>
      <c r="AA11" s="365"/>
      <c r="AB11" s="734"/>
      <c r="AC11" s="734"/>
      <c r="AD11" s="488" t="s">
        <v>438</v>
      </c>
      <c r="AE11" s="488" t="s">
        <v>439</v>
      </c>
    </row>
    <row r="12" spans="1:31" s="273" customFormat="1" ht="198.75" customHeight="1" x14ac:dyDescent="0.2">
      <c r="A12" s="959">
        <v>7</v>
      </c>
      <c r="B12" s="258" t="s">
        <v>1158</v>
      </c>
      <c r="C12" s="1945" t="s">
        <v>1132</v>
      </c>
      <c r="D12" s="1946" t="s">
        <v>1159</v>
      </c>
      <c r="E12" s="1148" t="s">
        <v>964</v>
      </c>
      <c r="F12" s="1312">
        <v>44621</v>
      </c>
      <c r="G12" s="1312">
        <v>44681</v>
      </c>
      <c r="H12" s="943">
        <v>15600</v>
      </c>
      <c r="I12" s="1354">
        <v>15600</v>
      </c>
      <c r="J12" s="1354">
        <v>11600</v>
      </c>
      <c r="K12" s="943">
        <f>+I12-J12</f>
        <v>4000</v>
      </c>
      <c r="L12" s="1947" t="s">
        <v>17</v>
      </c>
      <c r="M12" s="1148" t="s">
        <v>965</v>
      </c>
      <c r="N12" s="1948"/>
      <c r="O12" s="1948"/>
      <c r="P12" s="1949"/>
      <c r="Q12" s="1949" t="s">
        <v>49</v>
      </c>
      <c r="R12" s="1122" t="s">
        <v>49</v>
      </c>
      <c r="S12" s="1949"/>
      <c r="T12" s="1120"/>
      <c r="U12" s="1120"/>
      <c r="V12" s="1128"/>
      <c r="W12" s="1129" t="s">
        <v>1107</v>
      </c>
      <c r="X12" s="1154" t="s">
        <v>49</v>
      </c>
      <c r="Y12" s="1120" t="s">
        <v>49</v>
      </c>
      <c r="Z12" s="1154"/>
      <c r="AA12" s="1129">
        <v>44658</v>
      </c>
      <c r="AB12" s="1303"/>
      <c r="AC12" s="1303"/>
      <c r="AD12" s="1303"/>
    </row>
    <row r="13" spans="1:31" s="1875" customFormat="1" ht="6" customHeight="1" x14ac:dyDescent="0.2">
      <c r="A13" s="1857"/>
      <c r="B13" s="1551"/>
      <c r="C13" s="1551"/>
      <c r="D13" s="1551"/>
      <c r="E13" s="1551"/>
      <c r="F13" s="1459"/>
      <c r="G13" s="1460"/>
      <c r="H13" s="1865"/>
      <c r="I13" s="1865"/>
      <c r="J13" s="1671"/>
      <c r="K13" s="1671"/>
      <c r="L13" s="951"/>
      <c r="M13" s="951"/>
      <c r="N13" s="1888"/>
      <c r="O13" s="1889"/>
      <c r="P13" s="1889"/>
      <c r="Q13" s="1890"/>
      <c r="R13" s="1890"/>
      <c r="S13" s="1889"/>
      <c r="T13" s="1889"/>
      <c r="U13" s="1889"/>
      <c r="V13" s="1891"/>
      <c r="W13" s="1891"/>
      <c r="AA13" s="1892"/>
    </row>
    <row r="14" spans="1:31" s="1875" customFormat="1" ht="12.75" customHeight="1" x14ac:dyDescent="0.2">
      <c r="A14" s="1857"/>
      <c r="C14" s="2617" t="s">
        <v>116</v>
      </c>
      <c r="D14" s="2630" t="s">
        <v>16</v>
      </c>
      <c r="E14" s="2631"/>
      <c r="F14" s="2632" t="s">
        <v>91</v>
      </c>
      <c r="G14" s="2633"/>
      <c r="H14" s="2629"/>
      <c r="I14" s="2629"/>
      <c r="J14" s="1671"/>
      <c r="K14" s="1671"/>
      <c r="L14" s="951"/>
      <c r="M14" s="951"/>
      <c r="N14" s="1888"/>
      <c r="O14" s="1889"/>
      <c r="P14" s="1889"/>
      <c r="Q14" s="1890"/>
      <c r="R14" s="1890"/>
      <c r="S14" s="1889"/>
      <c r="T14" s="1889"/>
      <c r="U14" s="1889"/>
      <c r="V14" s="1891"/>
      <c r="W14" s="1891"/>
      <c r="AA14" s="1892"/>
    </row>
    <row r="15" spans="1:31" ht="12.75" customHeight="1" x14ac:dyDescent="0.2">
      <c r="C15" s="2617"/>
      <c r="D15" s="271" t="s">
        <v>42</v>
      </c>
      <c r="E15" s="271" t="s">
        <v>41</v>
      </c>
      <c r="F15" s="271" t="s">
        <v>42</v>
      </c>
      <c r="G15" s="271" t="s">
        <v>41</v>
      </c>
      <c r="H15" s="1893"/>
      <c r="I15" s="1893"/>
      <c r="X15" s="1875"/>
      <c r="Y15" s="1875"/>
      <c r="Z15" s="1875"/>
      <c r="AA15" s="1892"/>
      <c r="AB15" s="1875"/>
      <c r="AC15" s="1875"/>
      <c r="AE15" s="1875"/>
    </row>
    <row r="16" spans="1:31" ht="12.75" customHeight="1" x14ac:dyDescent="0.2">
      <c r="C16" s="1950" t="s">
        <v>17</v>
      </c>
      <c r="D16" s="1700">
        <v>6</v>
      </c>
      <c r="E16" s="1951">
        <f>+H7+H8+H9+H10+H11+H12</f>
        <v>421260</v>
      </c>
      <c r="F16" s="1700">
        <v>6</v>
      </c>
      <c r="G16" s="1700">
        <f>+I7+I8+I10+I11+I9+I12</f>
        <v>359330</v>
      </c>
      <c r="H16" s="1894"/>
      <c r="I16" s="1894"/>
      <c r="AE16" s="1875"/>
    </row>
    <row r="17" spans="3:31" ht="12.75" customHeight="1" x14ac:dyDescent="0.2">
      <c r="C17" s="1950" t="s">
        <v>38</v>
      </c>
      <c r="D17" s="1952">
        <v>1</v>
      </c>
      <c r="E17" s="1951">
        <f>+H6</f>
        <v>0</v>
      </c>
      <c r="F17" s="1700">
        <v>1</v>
      </c>
      <c r="G17" s="1700">
        <f>+I6</f>
        <v>0</v>
      </c>
      <c r="H17" s="1894"/>
      <c r="I17" s="1894"/>
      <c r="AE17" s="1875"/>
    </row>
    <row r="18" spans="3:31" ht="12.75" customHeight="1" x14ac:dyDescent="0.2">
      <c r="C18" s="271" t="s">
        <v>39</v>
      </c>
      <c r="D18" s="1952">
        <f>SUM(D16:D17)</f>
        <v>7</v>
      </c>
      <c r="E18" s="1953">
        <f>SUM(E16:E17)</f>
        <v>421260</v>
      </c>
      <c r="F18" s="1700">
        <f>SUM(F16:F17)</f>
        <v>7</v>
      </c>
      <c r="G18" s="1700">
        <f>SUM(G16:G17)</f>
        <v>359330</v>
      </c>
      <c r="H18" s="1894"/>
      <c r="I18" s="1894"/>
    </row>
  </sheetData>
  <mergeCells count="26">
    <mergeCell ref="C14:C15"/>
    <mergeCell ref="B1:K1"/>
    <mergeCell ref="AC3:AC5"/>
    <mergeCell ref="AB3:AB5"/>
    <mergeCell ref="X3:X5"/>
    <mergeCell ref="L3:L5"/>
    <mergeCell ref="M3:M5"/>
    <mergeCell ref="B3:B5"/>
    <mergeCell ref="B2:D2"/>
    <mergeCell ref="AA3:AA4"/>
    <mergeCell ref="H14:I14"/>
    <mergeCell ref="D14:E14"/>
    <mergeCell ref="F14:G14"/>
    <mergeCell ref="A3:A5"/>
    <mergeCell ref="Z3:Z5"/>
    <mergeCell ref="C3:C5"/>
    <mergeCell ref="D3:D5"/>
    <mergeCell ref="E3:E5"/>
    <mergeCell ref="F3:G3"/>
    <mergeCell ref="H3:H5"/>
    <mergeCell ref="I3:I5"/>
    <mergeCell ref="J3:J5"/>
    <mergeCell ref="K3:K5"/>
    <mergeCell ref="N3:Q3"/>
    <mergeCell ref="V3:V5"/>
    <mergeCell ref="Y3:Y5"/>
  </mergeCells>
  <printOptions horizontalCentered="1"/>
  <pageMargins left="0" right="0" top="0" bottom="0" header="0" footer="0"/>
  <pageSetup paperSize="9" scale="85" orientation="landscape" r:id="rId1"/>
  <headerFooter>
    <oddFooter xml:space="preserve">&amp;Rกลุ่มงานยุทธศาสตร์และแผนงานโครงการ2565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5CD6F-023F-47CC-AA8F-8E4ABE0A0B99}">
  <sheetPr>
    <tabColor rgb="FFFFFF00"/>
  </sheetPr>
  <dimension ref="A1:BW59"/>
  <sheetViews>
    <sheetView showWhiteSpace="0" topLeftCell="A16" zoomScaleNormal="100" zoomScaleSheetLayoutView="100" workbookViewId="0">
      <selection activeCell="B16" sqref="B16"/>
    </sheetView>
  </sheetViews>
  <sheetFormatPr defaultColWidth="8.5703125" defaultRowHeight="165.75" customHeight="1" x14ac:dyDescent="0.2"/>
  <cols>
    <col min="1" max="1" width="3.140625" style="1275" customWidth="1"/>
    <col min="2" max="2" width="18.7109375" style="1110" customWidth="1"/>
    <col min="3" max="3" width="17.5703125" style="1110" customWidth="1"/>
    <col min="4" max="4" width="16.7109375" style="1110" customWidth="1"/>
    <col min="5" max="5" width="15" style="1110" customWidth="1"/>
    <col min="6" max="6" width="8.28515625" style="1907" customWidth="1"/>
    <col min="7" max="7" width="8.140625" style="1907" bestFit="1" customWidth="1"/>
    <col min="8" max="8" width="12" style="1908" bestFit="1" customWidth="1"/>
    <col min="9" max="9" width="11.7109375" style="1913" customWidth="1"/>
    <col min="10" max="10" width="12.140625" style="1166" bestFit="1" customWidth="1"/>
    <col min="11" max="11" width="10.42578125" style="1166" bestFit="1" customWidth="1"/>
    <col min="12" max="12" width="6" style="1112" customWidth="1"/>
    <col min="13" max="13" width="7.28515625" style="1117" bestFit="1" customWidth="1"/>
    <col min="14" max="14" width="11" style="1112" hidden="1" customWidth="1"/>
    <col min="15" max="15" width="5.28515625" style="1167" customWidth="1"/>
    <col min="16" max="16" width="9.5703125" style="1167" hidden="1" customWidth="1"/>
    <col min="17" max="17" width="0.140625" style="1167" customWidth="1"/>
    <col min="18" max="18" width="12" style="1167" hidden="1" customWidth="1"/>
    <col min="19" max="19" width="4" style="1167" customWidth="1"/>
    <col min="20" max="20" width="19.7109375" style="1112" hidden="1" customWidth="1"/>
    <col min="21" max="21" width="13.5703125" style="1112" hidden="1" customWidth="1"/>
    <col min="22" max="22" width="9.5703125" style="1113" hidden="1" customWidth="1"/>
    <col min="23" max="23" width="6.85546875" style="1558" hidden="1" customWidth="1"/>
    <col min="24" max="24" width="4.7109375" style="1112" customWidth="1"/>
    <col min="25" max="25" width="5.140625" style="1112" customWidth="1"/>
    <col min="26" max="26" width="3.85546875" style="1113" hidden="1" customWidth="1"/>
    <col min="27" max="27" width="10" style="1640" customWidth="1"/>
    <col min="28" max="28" width="12.5703125" style="1112" customWidth="1"/>
    <col min="29" max="29" width="8.5703125" style="1112"/>
    <col min="30" max="30" width="9.28515625" style="1114" bestFit="1" customWidth="1"/>
    <col min="31" max="16384" width="8.5703125" style="1110"/>
  </cols>
  <sheetData>
    <row r="1" spans="1:75" ht="18.75" customHeight="1" x14ac:dyDescent="0.3">
      <c r="B1" s="2640" t="s">
        <v>1095</v>
      </c>
      <c r="C1" s="2640"/>
      <c r="D1" s="2640"/>
      <c r="E1" s="2640"/>
      <c r="F1" s="2640"/>
      <c r="G1" s="2640"/>
      <c r="H1" s="2640"/>
      <c r="I1" s="2640"/>
      <c r="J1" s="2640"/>
      <c r="K1" s="2640"/>
      <c r="L1" s="2640"/>
      <c r="M1" s="2640"/>
      <c r="N1" s="2640"/>
      <c r="O1" s="2640"/>
      <c r="P1" s="2640"/>
      <c r="Q1" s="2640"/>
      <c r="R1" s="2640"/>
      <c r="S1" s="2640"/>
    </row>
    <row r="2" spans="1:75" s="1115" customFormat="1" ht="15" customHeight="1" x14ac:dyDescent="0.2">
      <c r="A2" s="1275"/>
      <c r="B2" s="2275" t="s">
        <v>151</v>
      </c>
      <c r="C2" s="2276"/>
      <c r="D2" s="2276"/>
      <c r="E2" s="2275"/>
      <c r="F2" s="2277"/>
      <c r="G2" s="2278"/>
      <c r="H2" s="2279">
        <f>SUM(H6:H15)</f>
        <v>885590</v>
      </c>
      <c r="I2" s="2279">
        <f>SUM(I6:I15)</f>
        <v>906390</v>
      </c>
      <c r="J2" s="2279">
        <f>SUM(J6:J15)</f>
        <v>146388</v>
      </c>
      <c r="K2" s="2279">
        <f>SUM(K6:K15)</f>
        <v>218312</v>
      </c>
      <c r="L2" s="2280"/>
      <c r="M2" s="2206"/>
      <c r="N2" s="2281">
        <f t="shared" ref="N2:U2" si="0">COUNTIF(N6:N77,"/")</f>
        <v>0</v>
      </c>
      <c r="O2" s="2282">
        <f t="shared" si="0"/>
        <v>12</v>
      </c>
      <c r="P2" s="2282">
        <f t="shared" si="0"/>
        <v>0</v>
      </c>
      <c r="Q2" s="2282">
        <f t="shared" si="0"/>
        <v>0</v>
      </c>
      <c r="R2" s="2282">
        <f t="shared" si="0"/>
        <v>0</v>
      </c>
      <c r="S2" s="2282">
        <f t="shared" si="0"/>
        <v>12</v>
      </c>
      <c r="T2" s="2281">
        <f t="shared" si="0"/>
        <v>0</v>
      </c>
      <c r="U2" s="2281">
        <f t="shared" si="0"/>
        <v>0</v>
      </c>
      <c r="V2" s="2283"/>
      <c r="W2" s="2284"/>
      <c r="X2" s="2281">
        <f>COUNTIF(X6:X77,"/")</f>
        <v>12</v>
      </c>
      <c r="Y2" s="2281">
        <f>COUNTIF(Y6:Y77,"/")</f>
        <v>7</v>
      </c>
      <c r="Z2" s="2281">
        <f>COUNTIF(Z6:Z77,"/")</f>
        <v>5</v>
      </c>
      <c r="AA2" s="1640"/>
      <c r="AB2" s="1112"/>
      <c r="AC2" s="1119"/>
      <c r="AD2" s="347"/>
    </row>
    <row r="3" spans="1:75" s="236" customFormat="1" ht="36.75" customHeight="1" x14ac:dyDescent="0.2">
      <c r="A3" s="2641" t="s">
        <v>335</v>
      </c>
      <c r="B3" s="2660" t="s">
        <v>13</v>
      </c>
      <c r="C3" s="2660" t="s">
        <v>133</v>
      </c>
      <c r="D3" s="2660" t="s">
        <v>12</v>
      </c>
      <c r="E3" s="2650" t="s">
        <v>48</v>
      </c>
      <c r="F3" s="2606" t="s">
        <v>21</v>
      </c>
      <c r="G3" s="2606"/>
      <c r="H3" s="2607" t="s">
        <v>134</v>
      </c>
      <c r="I3" s="2669" t="s">
        <v>91</v>
      </c>
      <c r="J3" s="2637" t="s">
        <v>744</v>
      </c>
      <c r="K3" s="2637" t="s">
        <v>745</v>
      </c>
      <c r="L3" s="2662" t="s">
        <v>15</v>
      </c>
      <c r="M3" s="2665" t="s">
        <v>323</v>
      </c>
      <c r="N3" s="2653" t="s">
        <v>23</v>
      </c>
      <c r="O3" s="2653"/>
      <c r="P3" s="2653"/>
      <c r="Q3" s="2653"/>
      <c r="R3" s="1546" t="s">
        <v>7</v>
      </c>
      <c r="S3" s="1546" t="s">
        <v>7</v>
      </c>
      <c r="T3" s="1547"/>
      <c r="U3" s="1553"/>
      <c r="V3" s="2654" t="s">
        <v>128</v>
      </c>
      <c r="W3" s="2657" t="s">
        <v>570</v>
      </c>
      <c r="X3" s="2644" t="s">
        <v>119</v>
      </c>
      <c r="Y3" s="2644" t="s">
        <v>120</v>
      </c>
      <c r="Z3" s="2647" t="s">
        <v>125</v>
      </c>
      <c r="AA3" s="1641" t="s">
        <v>144</v>
      </c>
      <c r="AB3" s="2634" t="s">
        <v>145</v>
      </c>
      <c r="AC3" s="2634" t="s">
        <v>150</v>
      </c>
    </row>
    <row r="4" spans="1:75" s="236" customFormat="1" ht="12" customHeight="1" x14ac:dyDescent="0.2">
      <c r="A4" s="2642"/>
      <c r="B4" s="2651"/>
      <c r="C4" s="2651"/>
      <c r="D4" s="2651"/>
      <c r="E4" s="2651"/>
      <c r="F4" s="1187"/>
      <c r="G4" s="1187"/>
      <c r="H4" s="2608"/>
      <c r="I4" s="2670"/>
      <c r="J4" s="2638"/>
      <c r="K4" s="2638"/>
      <c r="L4" s="2663"/>
      <c r="M4" s="2665"/>
      <c r="N4" s="1179" t="s">
        <v>116</v>
      </c>
      <c r="O4" s="1179" t="s">
        <v>46</v>
      </c>
      <c r="P4" s="1179" t="s">
        <v>77</v>
      </c>
      <c r="Q4" s="1179" t="s">
        <v>45</v>
      </c>
      <c r="R4" s="1179" t="s">
        <v>24</v>
      </c>
      <c r="S4" s="1179" t="s">
        <v>46</v>
      </c>
      <c r="T4" s="1555" t="s">
        <v>26</v>
      </c>
      <c r="U4" s="1057" t="s">
        <v>45</v>
      </c>
      <c r="V4" s="2655"/>
      <c r="W4" s="2658"/>
      <c r="X4" s="2645"/>
      <c r="Y4" s="2645"/>
      <c r="Z4" s="2648"/>
      <c r="AA4" s="1642"/>
      <c r="AB4" s="2635"/>
      <c r="AC4" s="2635"/>
    </row>
    <row r="5" spans="1:75" s="236" customFormat="1" ht="15.75" customHeight="1" x14ac:dyDescent="0.2">
      <c r="A5" s="2643"/>
      <c r="B5" s="2652"/>
      <c r="C5" s="2652"/>
      <c r="D5" s="2652"/>
      <c r="E5" s="2652"/>
      <c r="F5" s="1188" t="s">
        <v>130</v>
      </c>
      <c r="G5" s="1188" t="s">
        <v>131</v>
      </c>
      <c r="H5" s="2609"/>
      <c r="I5" s="2671"/>
      <c r="J5" s="2639"/>
      <c r="K5" s="2639"/>
      <c r="L5" s="2664"/>
      <c r="M5" s="2665"/>
      <c r="N5" s="1180" t="s">
        <v>182</v>
      </c>
      <c r="O5" s="1180" t="s">
        <v>9</v>
      </c>
      <c r="P5" s="1180" t="s">
        <v>180</v>
      </c>
      <c r="Q5" s="1180" t="s">
        <v>181</v>
      </c>
      <c r="R5" s="1180" t="s">
        <v>8</v>
      </c>
      <c r="S5" s="1180" t="s">
        <v>9</v>
      </c>
      <c r="T5" s="1557" t="s">
        <v>10</v>
      </c>
      <c r="U5" s="1059" t="s">
        <v>11</v>
      </c>
      <c r="V5" s="2656"/>
      <c r="W5" s="2659"/>
      <c r="X5" s="2646"/>
      <c r="Y5" s="2646"/>
      <c r="Z5" s="2649"/>
      <c r="AA5" s="1643"/>
      <c r="AB5" s="2636"/>
      <c r="AC5" s="2636"/>
    </row>
    <row r="6" spans="1:75" s="1139" customFormat="1" ht="229.5" customHeight="1" x14ac:dyDescent="0.2">
      <c r="A6" s="1276">
        <v>7</v>
      </c>
      <c r="B6" s="426" t="s">
        <v>1183</v>
      </c>
      <c r="C6" s="1133" t="s">
        <v>853</v>
      </c>
      <c r="D6" s="1133" t="s">
        <v>1212</v>
      </c>
      <c r="E6" s="639" t="s">
        <v>854</v>
      </c>
      <c r="F6" s="2157">
        <v>44607</v>
      </c>
      <c r="G6" s="2157">
        <v>44614</v>
      </c>
      <c r="H6" s="1906">
        <v>15300</v>
      </c>
      <c r="I6" s="1134">
        <v>36300</v>
      </c>
      <c r="J6" s="1134">
        <v>35788</v>
      </c>
      <c r="K6" s="1134">
        <f>+I6-J6</f>
        <v>512</v>
      </c>
      <c r="L6" s="1135" t="s">
        <v>17</v>
      </c>
      <c r="M6" s="1136" t="s">
        <v>247</v>
      </c>
      <c r="N6" s="1137"/>
      <c r="O6" s="1137" t="s">
        <v>49</v>
      </c>
      <c r="P6" s="1137"/>
      <c r="Q6" s="1137"/>
      <c r="R6" s="1137"/>
      <c r="S6" s="1137" t="s">
        <v>49</v>
      </c>
      <c r="T6" s="1135"/>
      <c r="U6" s="1137"/>
      <c r="V6" s="1138"/>
      <c r="W6" s="1185" t="s">
        <v>921</v>
      </c>
      <c r="X6" s="1135" t="s">
        <v>49</v>
      </c>
      <c r="Y6" s="1135" t="s">
        <v>49</v>
      </c>
      <c r="Z6" s="1138"/>
      <c r="AA6" s="1597">
        <v>44676</v>
      </c>
      <c r="AB6" s="854" t="s">
        <v>355</v>
      </c>
      <c r="AC6" s="1145" t="s">
        <v>569</v>
      </c>
      <c r="AD6" s="1170">
        <f>+I6+1000</f>
        <v>37300</v>
      </c>
    </row>
    <row r="7" spans="1:75" s="460" customFormat="1" ht="185.25" customHeight="1" x14ac:dyDescent="0.2">
      <c r="A7" s="1277">
        <v>8</v>
      </c>
      <c r="B7" s="426" t="s">
        <v>1184</v>
      </c>
      <c r="C7" s="1133" t="s">
        <v>851</v>
      </c>
      <c r="D7" s="1133" t="s">
        <v>852</v>
      </c>
      <c r="E7" s="427" t="s">
        <v>1180</v>
      </c>
      <c r="F7" s="2158">
        <v>44650</v>
      </c>
      <c r="G7" s="2158">
        <v>44651</v>
      </c>
      <c r="H7" s="1906">
        <v>20000</v>
      </c>
      <c r="I7" s="1909">
        <v>19800</v>
      </c>
      <c r="J7" s="1134">
        <f>13200</f>
        <v>13200</v>
      </c>
      <c r="K7" s="1134">
        <f>+I7-J7</f>
        <v>6600</v>
      </c>
      <c r="L7" s="1141" t="s">
        <v>17</v>
      </c>
      <c r="M7" s="1136" t="s">
        <v>213</v>
      </c>
      <c r="N7" s="1137"/>
      <c r="O7" s="1137" t="s">
        <v>49</v>
      </c>
      <c r="P7" s="1137"/>
      <c r="Q7" s="1137"/>
      <c r="R7" s="1137"/>
      <c r="S7" s="1137" t="s">
        <v>49</v>
      </c>
      <c r="T7" s="1137"/>
      <c r="U7" s="1137"/>
      <c r="V7" s="1142"/>
      <c r="W7" s="1185" t="s">
        <v>922</v>
      </c>
      <c r="X7" s="1143" t="s">
        <v>49</v>
      </c>
      <c r="Y7" s="1143" t="s">
        <v>49</v>
      </c>
      <c r="Z7" s="1142"/>
      <c r="AA7" s="1597">
        <v>44679</v>
      </c>
      <c r="AB7" s="263" t="s">
        <v>563</v>
      </c>
      <c r="AC7" s="1144" t="s">
        <v>626</v>
      </c>
      <c r="AD7" s="263"/>
    </row>
    <row r="8" spans="1:75" s="1114" customFormat="1" ht="178.5" customHeight="1" x14ac:dyDescent="0.2">
      <c r="A8" s="1276">
        <v>9</v>
      </c>
      <c r="B8" s="857" t="s">
        <v>1182</v>
      </c>
      <c r="C8" s="1199" t="s">
        <v>234</v>
      </c>
      <c r="D8" s="854" t="s">
        <v>727</v>
      </c>
      <c r="E8" s="258" t="s">
        <v>728</v>
      </c>
      <c r="F8" s="1458">
        <v>44470</v>
      </c>
      <c r="G8" s="1458">
        <v>44834</v>
      </c>
      <c r="H8" s="943">
        <f>7*8*600</f>
        <v>33600</v>
      </c>
      <c r="I8" s="632">
        <v>33600</v>
      </c>
      <c r="J8" s="1426">
        <f>4200 +4200</f>
        <v>8400</v>
      </c>
      <c r="K8" s="1147">
        <v>25200</v>
      </c>
      <c r="L8" s="1148" t="s">
        <v>17</v>
      </c>
      <c r="M8" s="854" t="s">
        <v>237</v>
      </c>
      <c r="N8" s="1149"/>
      <c r="O8" s="1150" t="s">
        <v>49</v>
      </c>
      <c r="P8" s="1121"/>
      <c r="Q8" s="1121"/>
      <c r="R8" s="1120"/>
      <c r="S8" s="1120" t="s">
        <v>49</v>
      </c>
      <c r="T8" s="1120"/>
      <c r="U8" s="1120"/>
      <c r="V8" s="1129">
        <v>44348</v>
      </c>
      <c r="W8" s="261" t="s">
        <v>697</v>
      </c>
      <c r="X8" s="1120" t="s">
        <v>49</v>
      </c>
      <c r="Y8" s="1120" t="s">
        <v>49</v>
      </c>
      <c r="Z8" s="854"/>
      <c r="AA8" s="986" t="s">
        <v>1123</v>
      </c>
      <c r="AB8" s="854" t="s">
        <v>238</v>
      </c>
      <c r="AC8" s="1129" t="s">
        <v>239</v>
      </c>
      <c r="AE8" s="1110"/>
      <c r="AF8" s="1110"/>
      <c r="AG8" s="1110"/>
      <c r="AH8" s="1110"/>
      <c r="AI8" s="1110"/>
      <c r="AJ8" s="1110"/>
      <c r="AK8" s="1110"/>
      <c r="AL8" s="1110"/>
      <c r="AM8" s="1110"/>
      <c r="AN8" s="1110"/>
      <c r="AO8" s="1110"/>
      <c r="AP8" s="1110"/>
      <c r="AQ8" s="1110"/>
      <c r="AR8" s="1110"/>
      <c r="AS8" s="1110"/>
      <c r="AT8" s="1110"/>
      <c r="AU8" s="1110"/>
      <c r="AV8" s="1110"/>
      <c r="AW8" s="1110"/>
      <c r="AX8" s="1110"/>
      <c r="AY8" s="1110"/>
      <c r="AZ8" s="1110"/>
      <c r="BA8" s="1110"/>
      <c r="BB8" s="1110"/>
      <c r="BC8" s="1110"/>
      <c r="BD8" s="1110"/>
      <c r="BE8" s="1110"/>
      <c r="BF8" s="1110"/>
      <c r="BG8" s="1110"/>
      <c r="BH8" s="1110"/>
      <c r="BI8" s="1110"/>
      <c r="BJ8" s="1110"/>
      <c r="BK8" s="1110"/>
      <c r="BL8" s="1110"/>
      <c r="BM8" s="1110"/>
      <c r="BN8" s="1110"/>
      <c r="BO8" s="1110"/>
      <c r="BP8" s="1110"/>
      <c r="BQ8" s="1110"/>
      <c r="BR8" s="1110"/>
      <c r="BS8" s="1110"/>
      <c r="BT8" s="1110"/>
      <c r="BU8" s="1110"/>
      <c r="BV8" s="1110"/>
      <c r="BW8" s="1110"/>
    </row>
    <row r="9" spans="1:75" ht="221.25" customHeight="1" x14ac:dyDescent="0.2">
      <c r="A9" s="1277">
        <v>10</v>
      </c>
      <c r="B9" s="857" t="s">
        <v>1308</v>
      </c>
      <c r="C9" s="854" t="s">
        <v>558</v>
      </c>
      <c r="D9" s="854" t="s">
        <v>559</v>
      </c>
      <c r="E9" s="258" t="s">
        <v>560</v>
      </c>
      <c r="F9" s="2159">
        <v>44470</v>
      </c>
      <c r="G9" s="2159">
        <v>44834</v>
      </c>
      <c r="H9" s="943">
        <v>275000</v>
      </c>
      <c r="I9" s="632">
        <v>275000</v>
      </c>
      <c r="J9" s="1426">
        <f>19275+10525+ 14525 +9575 +14100+13100  +7900</f>
        <v>89000</v>
      </c>
      <c r="K9" s="1147">
        <f>+I9-J9</f>
        <v>186000</v>
      </c>
      <c r="L9" s="258" t="s">
        <v>17</v>
      </c>
      <c r="M9" s="854" t="s">
        <v>581</v>
      </c>
      <c r="N9" s="1154"/>
      <c r="O9" s="1120" t="s">
        <v>49</v>
      </c>
      <c r="P9" s="1155"/>
      <c r="Q9" s="1155"/>
      <c r="R9" s="1155"/>
      <c r="S9" s="1120" t="s">
        <v>49</v>
      </c>
      <c r="T9" s="1155"/>
      <c r="U9" s="1155"/>
      <c r="V9" s="1128">
        <v>44723</v>
      </c>
      <c r="W9" s="261" t="s">
        <v>831</v>
      </c>
      <c r="X9" s="1120" t="s">
        <v>49</v>
      </c>
      <c r="Y9" s="1120" t="s">
        <v>49</v>
      </c>
      <c r="Z9" s="1120"/>
      <c r="AA9" s="1129" t="s">
        <v>1307</v>
      </c>
      <c r="AB9" s="1129" t="s">
        <v>551</v>
      </c>
      <c r="AC9" s="1154"/>
      <c r="AD9" s="263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75" s="852" customFormat="1" ht="157.5" customHeight="1" x14ac:dyDescent="0.2">
      <c r="A10" s="1276">
        <v>11</v>
      </c>
      <c r="B10" s="855" t="s">
        <v>1185</v>
      </c>
      <c r="C10" s="1701" t="s">
        <v>746</v>
      </c>
      <c r="D10" s="1701" t="s">
        <v>747</v>
      </c>
      <c r="E10" s="1701" t="s">
        <v>943</v>
      </c>
      <c r="F10" s="1266">
        <v>44501</v>
      </c>
      <c r="G10" s="1266">
        <v>44804</v>
      </c>
      <c r="H10" s="1274">
        <v>85000</v>
      </c>
      <c r="I10" s="1910">
        <v>85000</v>
      </c>
      <c r="J10" s="1158"/>
      <c r="K10" s="1158"/>
      <c r="L10" s="1159" t="s">
        <v>748</v>
      </c>
      <c r="M10" s="856" t="s">
        <v>115</v>
      </c>
      <c r="N10" s="1160"/>
      <c r="O10" s="1156" t="s">
        <v>49</v>
      </c>
      <c r="P10" s="1156"/>
      <c r="Q10" s="1156"/>
      <c r="R10" s="1156"/>
      <c r="S10" s="1156" t="s">
        <v>49</v>
      </c>
      <c r="T10" s="1160"/>
      <c r="U10" s="1160"/>
      <c r="V10" s="2212">
        <v>44530</v>
      </c>
      <c r="W10" s="1560">
        <v>44530</v>
      </c>
      <c r="X10" s="1163" t="s">
        <v>49</v>
      </c>
      <c r="Y10" s="1163" t="s">
        <v>49</v>
      </c>
      <c r="Z10" s="1163"/>
      <c r="AA10" s="365">
        <v>44538</v>
      </c>
      <c r="AB10" s="854"/>
      <c r="AC10" s="1146"/>
      <c r="AD10" s="284"/>
    </row>
    <row r="11" spans="1:75" s="852" customFormat="1" ht="214.5" x14ac:dyDescent="0.2">
      <c r="A11" s="1276">
        <v>12</v>
      </c>
      <c r="B11" s="855" t="s">
        <v>1181</v>
      </c>
      <c r="C11" s="856" t="s">
        <v>861</v>
      </c>
      <c r="D11" s="856" t="s">
        <v>868</v>
      </c>
      <c r="E11" s="856" t="s">
        <v>862</v>
      </c>
      <c r="F11" s="1266">
        <v>44621</v>
      </c>
      <c r="G11" s="1266">
        <v>44834</v>
      </c>
      <c r="H11" s="1274">
        <v>5760</v>
      </c>
      <c r="I11" s="1910">
        <v>5760</v>
      </c>
      <c r="J11" s="1158"/>
      <c r="K11" s="1158"/>
      <c r="L11" s="1159" t="s">
        <v>17</v>
      </c>
      <c r="M11" s="856" t="s">
        <v>863</v>
      </c>
      <c r="N11" s="1160"/>
      <c r="O11" s="1156" t="s">
        <v>49</v>
      </c>
      <c r="P11" s="1156"/>
      <c r="Q11" s="1156"/>
      <c r="R11" s="1156"/>
      <c r="S11" s="1156" t="s">
        <v>49</v>
      </c>
      <c r="T11" s="1160"/>
      <c r="U11" s="1160"/>
      <c r="V11" s="1161"/>
      <c r="W11" s="1582">
        <v>44567</v>
      </c>
      <c r="X11" s="1163" t="s">
        <v>49</v>
      </c>
      <c r="Y11" s="1163"/>
      <c r="Z11" s="1163" t="s">
        <v>49</v>
      </c>
      <c r="AA11" s="316" t="s">
        <v>932</v>
      </c>
      <c r="AB11" s="854"/>
      <c r="AC11" s="1146"/>
      <c r="AD11" s="284"/>
    </row>
    <row r="12" spans="1:75" s="852" customFormat="1" ht="115.5" x14ac:dyDescent="0.2">
      <c r="A12" s="1276">
        <v>13</v>
      </c>
      <c r="B12" s="855" t="s">
        <v>866</v>
      </c>
      <c r="C12" s="856" t="s">
        <v>864</v>
      </c>
      <c r="D12" s="965" t="s">
        <v>918</v>
      </c>
      <c r="E12" s="856" t="s">
        <v>865</v>
      </c>
      <c r="F12" s="1266">
        <v>44621</v>
      </c>
      <c r="G12" s="1266">
        <v>44834</v>
      </c>
      <c r="H12" s="1274">
        <v>0</v>
      </c>
      <c r="I12" s="1910">
        <v>0</v>
      </c>
      <c r="J12" s="1158"/>
      <c r="K12" s="1158"/>
      <c r="L12" s="1159" t="s">
        <v>38</v>
      </c>
      <c r="M12" s="856" t="s">
        <v>863</v>
      </c>
      <c r="N12" s="1160"/>
      <c r="O12" s="1156" t="s">
        <v>49</v>
      </c>
      <c r="P12" s="1156"/>
      <c r="Q12" s="1156"/>
      <c r="R12" s="1156"/>
      <c r="S12" s="1156" t="s">
        <v>49</v>
      </c>
      <c r="T12" s="1160"/>
      <c r="U12" s="1160"/>
      <c r="V12" s="1161"/>
      <c r="W12" s="1582" t="s">
        <v>1131</v>
      </c>
      <c r="X12" s="1163" t="s">
        <v>49</v>
      </c>
      <c r="Y12" s="1163"/>
      <c r="Z12" s="1163" t="s">
        <v>49</v>
      </c>
      <c r="AA12" s="316"/>
      <c r="AB12" s="854"/>
      <c r="AC12" s="1146"/>
      <c r="AD12" s="284"/>
    </row>
    <row r="13" spans="1:75" s="1168" customFormat="1" ht="246" customHeight="1" x14ac:dyDescent="0.2">
      <c r="A13" s="857">
        <v>14</v>
      </c>
      <c r="B13" s="1587" t="s">
        <v>901</v>
      </c>
      <c r="C13" s="856" t="s">
        <v>880</v>
      </c>
      <c r="D13" s="1585" t="s">
        <v>881</v>
      </c>
      <c r="E13" s="1585" t="s">
        <v>917</v>
      </c>
      <c r="F13" s="488">
        <v>44621</v>
      </c>
      <c r="G13" s="488">
        <v>44834</v>
      </c>
      <c r="H13" s="949">
        <v>380800</v>
      </c>
      <c r="I13" s="1388">
        <v>380800</v>
      </c>
      <c r="J13" s="1586"/>
      <c r="K13" s="1586"/>
      <c r="L13" s="1124" t="s">
        <v>879</v>
      </c>
      <c r="M13" s="1124" t="s">
        <v>915</v>
      </c>
      <c r="N13" s="1124"/>
      <c r="O13" s="1156" t="s">
        <v>49</v>
      </c>
      <c r="P13" s="1156"/>
      <c r="Q13" s="1156"/>
      <c r="R13" s="1156"/>
      <c r="S13" s="1156" t="s">
        <v>49</v>
      </c>
      <c r="T13" s="1124"/>
      <c r="U13" s="1124"/>
      <c r="V13" s="1129"/>
      <c r="W13" s="261" t="s">
        <v>900</v>
      </c>
      <c r="X13" s="1124" t="s">
        <v>49</v>
      </c>
      <c r="Y13" s="1124"/>
      <c r="Z13" s="1129" t="s">
        <v>49</v>
      </c>
      <c r="AA13" s="1129"/>
      <c r="AB13" s="1124"/>
      <c r="AC13" s="1124"/>
    </row>
    <row r="14" spans="1:75" s="1168" customFormat="1" ht="213.75" customHeight="1" x14ac:dyDescent="0.2">
      <c r="A14" s="857">
        <v>15</v>
      </c>
      <c r="B14" s="1587" t="s">
        <v>1119</v>
      </c>
      <c r="C14" s="856" t="s">
        <v>1121</v>
      </c>
      <c r="D14" s="1585" t="s">
        <v>1122</v>
      </c>
      <c r="E14" s="1585" t="s">
        <v>1120</v>
      </c>
      <c r="F14" s="488">
        <v>44734</v>
      </c>
      <c r="G14" s="488">
        <v>44735</v>
      </c>
      <c r="H14" s="1388">
        <v>43200</v>
      </c>
      <c r="I14" s="1388">
        <v>43200</v>
      </c>
      <c r="J14" s="1586"/>
      <c r="K14" s="1586"/>
      <c r="L14" s="1124" t="s">
        <v>17</v>
      </c>
      <c r="M14" s="949" t="s">
        <v>1269</v>
      </c>
      <c r="N14" s="1124"/>
      <c r="O14" s="1156" t="s">
        <v>49</v>
      </c>
      <c r="P14" s="1156"/>
      <c r="Q14" s="1156"/>
      <c r="R14" s="1156"/>
      <c r="S14" s="1156" t="s">
        <v>49</v>
      </c>
      <c r="T14" s="1124"/>
      <c r="U14" s="1124"/>
      <c r="V14" s="1129"/>
      <c r="W14" s="261">
        <v>44648</v>
      </c>
      <c r="X14" s="1124" t="s">
        <v>49</v>
      </c>
      <c r="Y14" s="1124" t="s">
        <v>49</v>
      </c>
      <c r="Z14" s="1129"/>
      <c r="AA14" s="1129" t="s">
        <v>1204</v>
      </c>
      <c r="AB14" s="1786"/>
      <c r="AC14" s="1786"/>
    </row>
    <row r="15" spans="1:75" s="1975" customFormat="1" ht="304.5" customHeight="1" x14ac:dyDescent="0.2">
      <c r="A15" s="634">
        <v>49</v>
      </c>
      <c r="B15" s="2014" t="s">
        <v>1211</v>
      </c>
      <c r="C15" s="1562" t="s">
        <v>1160</v>
      </c>
      <c r="D15" s="1563" t="s">
        <v>1161</v>
      </c>
      <c r="E15" s="633" t="s">
        <v>1162</v>
      </c>
      <c r="F15" s="1312">
        <v>44652</v>
      </c>
      <c r="G15" s="1312">
        <v>44804</v>
      </c>
      <c r="H15" s="635">
        <v>26930</v>
      </c>
      <c r="I15" s="2028">
        <v>26930</v>
      </c>
      <c r="J15" s="2028"/>
      <c r="K15" s="635"/>
      <c r="L15" s="1538" t="s">
        <v>1164</v>
      </c>
      <c r="M15" s="1538" t="s">
        <v>1163</v>
      </c>
      <c r="N15" s="1566"/>
      <c r="O15" s="1566" t="s">
        <v>49</v>
      </c>
      <c r="P15" s="1032"/>
      <c r="Q15" s="1567"/>
      <c r="R15" s="1568"/>
      <c r="S15" s="1567" t="s">
        <v>49</v>
      </c>
      <c r="T15" s="1569"/>
      <c r="U15" s="1567"/>
      <c r="V15" s="1570"/>
      <c r="W15" s="1571" t="s">
        <v>1168</v>
      </c>
      <c r="X15" s="1572" t="s">
        <v>49</v>
      </c>
      <c r="Y15" s="1572" t="s">
        <v>49</v>
      </c>
      <c r="Z15" s="1572"/>
      <c r="AA15" s="1571" t="s">
        <v>1256</v>
      </c>
      <c r="AB15" s="1572"/>
      <c r="AC15" s="1572"/>
      <c r="AD15" s="1572"/>
    </row>
    <row r="16" spans="1:75" s="1114" customFormat="1" ht="202.5" customHeight="1" x14ac:dyDescent="0.2">
      <c r="A16" s="857">
        <v>51</v>
      </c>
      <c r="B16" s="857" t="s">
        <v>1246</v>
      </c>
      <c r="C16" s="854" t="s">
        <v>1215</v>
      </c>
      <c r="D16" s="854" t="s">
        <v>1216</v>
      </c>
      <c r="E16" s="854" t="s">
        <v>1217</v>
      </c>
      <c r="F16" s="1129">
        <v>44690</v>
      </c>
      <c r="G16" s="1129">
        <v>44690</v>
      </c>
      <c r="H16" s="1544">
        <v>180150</v>
      </c>
      <c r="I16" s="1544">
        <v>180150</v>
      </c>
      <c r="J16" s="1544">
        <v>180150</v>
      </c>
      <c r="K16" s="2473">
        <f>+I16-J16</f>
        <v>0</v>
      </c>
      <c r="L16" s="854" t="s">
        <v>17</v>
      </c>
      <c r="M16" s="854" t="s">
        <v>1227</v>
      </c>
      <c r="N16" s="854"/>
      <c r="O16" s="854" t="s">
        <v>49</v>
      </c>
      <c r="P16" s="854"/>
      <c r="Q16" s="854"/>
      <c r="R16" s="854"/>
      <c r="S16" s="854" t="s">
        <v>49</v>
      </c>
      <c r="T16" s="1124"/>
      <c r="U16" s="1124"/>
      <c r="V16" s="1129">
        <v>44684</v>
      </c>
      <c r="W16" s="1129"/>
      <c r="X16" s="1124" t="s">
        <v>49</v>
      </c>
      <c r="Y16" s="1124"/>
      <c r="Z16" s="1129" t="s">
        <v>49</v>
      </c>
      <c r="AA16" s="1129">
        <v>44690</v>
      </c>
      <c r="AB16" s="1124"/>
      <c r="AC16" s="1124"/>
    </row>
    <row r="17" spans="1:30" s="1114" customFormat="1" ht="232.5" customHeight="1" x14ac:dyDescent="0.2">
      <c r="A17" s="857">
        <v>52</v>
      </c>
      <c r="B17" s="857" t="s">
        <v>1337</v>
      </c>
      <c r="C17" s="258" t="s">
        <v>1235</v>
      </c>
      <c r="D17" s="854" t="s">
        <v>1231</v>
      </c>
      <c r="E17" s="854" t="s">
        <v>1226</v>
      </c>
      <c r="F17" s="1129">
        <v>44774</v>
      </c>
      <c r="G17" s="1129">
        <v>44804</v>
      </c>
      <c r="H17" s="2234">
        <v>900000</v>
      </c>
      <c r="I17" s="2234">
        <v>900000</v>
      </c>
      <c r="J17" s="854"/>
      <c r="K17" s="854"/>
      <c r="L17" s="854" t="s">
        <v>17</v>
      </c>
      <c r="M17" s="854" t="s">
        <v>1227</v>
      </c>
      <c r="N17" s="854"/>
      <c r="O17" s="854" t="s">
        <v>49</v>
      </c>
      <c r="P17" s="854"/>
      <c r="Q17" s="854"/>
      <c r="R17" s="854"/>
      <c r="S17" s="854" t="s">
        <v>49</v>
      </c>
      <c r="T17" s="1124"/>
      <c r="U17" s="1124"/>
      <c r="V17" s="1129">
        <v>44686</v>
      </c>
      <c r="W17" s="1129"/>
      <c r="X17" s="1124" t="s">
        <v>49</v>
      </c>
      <c r="Y17" s="1129"/>
      <c r="Z17" s="1129" t="s">
        <v>49</v>
      </c>
      <c r="AA17" s="1129"/>
      <c r="AB17" s="1124"/>
      <c r="AC17" s="1124"/>
    </row>
    <row r="18" spans="1:30" s="2449" customFormat="1" ht="261.75" customHeight="1" x14ac:dyDescent="0.2">
      <c r="A18" s="2438"/>
      <c r="B18" s="2438" t="s">
        <v>1319</v>
      </c>
      <c r="C18" s="2440" t="s">
        <v>1300</v>
      </c>
      <c r="D18" s="2441" t="s">
        <v>1321</v>
      </c>
      <c r="E18" s="2439" t="s">
        <v>1322</v>
      </c>
      <c r="F18" s="2442">
        <v>44713</v>
      </c>
      <c r="G18" s="2442">
        <v>44834</v>
      </c>
      <c r="H18" s="2443">
        <v>2400000</v>
      </c>
      <c r="I18" s="2443">
        <v>2400000</v>
      </c>
      <c r="J18" s="2443"/>
      <c r="K18" s="2443"/>
      <c r="L18" s="2444" t="s">
        <v>1267</v>
      </c>
      <c r="M18" s="2445" t="s">
        <v>1320</v>
      </c>
      <c r="N18" s="2444"/>
      <c r="O18" s="2446"/>
      <c r="P18" s="2446"/>
      <c r="Q18" s="2446"/>
      <c r="R18" s="2446"/>
      <c r="S18" s="2446"/>
      <c r="T18" s="2444"/>
      <c r="U18" s="2444"/>
      <c r="V18" s="2442"/>
      <c r="W18" s="2447"/>
      <c r="X18" s="2444"/>
      <c r="Y18" s="2444"/>
      <c r="Z18" s="2442"/>
      <c r="AA18" s="2442"/>
      <c r="AC18" s="2448"/>
      <c r="AD18" s="2448"/>
    </row>
    <row r="19" spans="1:30" s="2485" customFormat="1" ht="261.75" customHeight="1" x14ac:dyDescent="0.2">
      <c r="A19" s="2477"/>
      <c r="B19" s="2477"/>
      <c r="C19" s="2484"/>
      <c r="E19" s="2486"/>
      <c r="F19" s="2482"/>
      <c r="G19" s="2482"/>
      <c r="H19" s="2478"/>
      <c r="I19" s="2478"/>
      <c r="J19" s="2478"/>
      <c r="K19" s="2478"/>
      <c r="L19" s="2479"/>
      <c r="M19" s="2480"/>
      <c r="N19" s="2479"/>
      <c r="O19" s="2481"/>
      <c r="P19" s="2481"/>
      <c r="Q19" s="2481"/>
      <c r="R19" s="2481"/>
      <c r="S19" s="2481"/>
      <c r="T19" s="2479"/>
      <c r="U19" s="2479"/>
      <c r="V19" s="2482"/>
      <c r="W19" s="2483"/>
      <c r="X19" s="2479"/>
      <c r="Y19" s="2479"/>
      <c r="Z19" s="2482"/>
      <c r="AA19" s="2482"/>
      <c r="AC19" s="2479"/>
      <c r="AD19" s="2479"/>
    </row>
    <row r="20" spans="1:30" s="2203" customFormat="1" ht="14.25" customHeight="1" x14ac:dyDescent="0.25">
      <c r="A20" s="2201"/>
      <c r="B20" s="2661" t="s">
        <v>46</v>
      </c>
      <c r="C20" s="2666" t="s">
        <v>16</v>
      </c>
      <c r="D20" s="2666"/>
      <c r="E20" s="2667" t="s">
        <v>91</v>
      </c>
      <c r="F20" s="2667"/>
      <c r="G20" s="2668" t="s">
        <v>125</v>
      </c>
      <c r="H20" s="2668"/>
      <c r="I20" s="2202"/>
      <c r="K20" s="2204"/>
      <c r="L20" s="2205"/>
      <c r="M20" s="2206"/>
      <c r="N20" s="2205"/>
      <c r="O20" s="2207"/>
      <c r="P20" s="2207"/>
      <c r="Q20" s="2207"/>
      <c r="R20" s="2207"/>
      <c r="S20" s="2207"/>
      <c r="T20" s="2205"/>
      <c r="U20" s="2205"/>
      <c r="V20" s="2208"/>
      <c r="W20" s="2209"/>
      <c r="X20" s="2205"/>
      <c r="Y20" s="2205"/>
      <c r="Z20" s="2208"/>
      <c r="AA20" s="2210"/>
      <c r="AB20" s="2205"/>
      <c r="AC20" s="2205"/>
      <c r="AD20" s="2211"/>
    </row>
    <row r="21" spans="1:30" s="2203" customFormat="1" ht="13.5" customHeight="1" x14ac:dyDescent="0.25">
      <c r="A21" s="2201"/>
      <c r="B21" s="2661"/>
      <c r="C21" s="1210" t="s">
        <v>42</v>
      </c>
      <c r="D21" s="1210" t="s">
        <v>41</v>
      </c>
      <c r="E21" s="1210" t="s">
        <v>42</v>
      </c>
      <c r="F21" s="1377" t="s">
        <v>41</v>
      </c>
      <c r="G21" s="1377" t="s">
        <v>42</v>
      </c>
      <c r="H21" s="1377" t="s">
        <v>41</v>
      </c>
      <c r="I21" s="2202"/>
      <c r="K21" s="2204"/>
      <c r="M21" s="2206"/>
      <c r="N21" s="2205"/>
      <c r="O21" s="2207"/>
      <c r="P21" s="2207"/>
      <c r="Q21" s="2207"/>
      <c r="R21" s="2207"/>
      <c r="S21" s="2207"/>
      <c r="T21" s="2205"/>
      <c r="U21" s="2205"/>
      <c r="V21" s="2208"/>
      <c r="W21" s="2209"/>
      <c r="X21" s="2205"/>
      <c r="Y21" s="2205"/>
      <c r="Z21" s="2208"/>
      <c r="AA21" s="2210"/>
      <c r="AB21" s="2205"/>
      <c r="AC21" s="2205"/>
      <c r="AD21" s="2211"/>
    </row>
    <row r="22" spans="1:30" s="1165" customFormat="1" ht="14.25" customHeight="1" x14ac:dyDescent="0.25">
      <c r="A22" s="1278"/>
      <c r="B22" s="1211" t="s">
        <v>17</v>
      </c>
      <c r="C22" s="2243">
        <v>8</v>
      </c>
      <c r="D22" s="2244">
        <f>+H6+H7+H8+H9+H11+H14+H16+H17</f>
        <v>1473010</v>
      </c>
      <c r="E22" s="2243">
        <v>8</v>
      </c>
      <c r="F22" s="2245">
        <f>+I6+I7+I8+I9+I11+I14+I16+I17</f>
        <v>1493810</v>
      </c>
      <c r="G22" s="2246">
        <v>2</v>
      </c>
      <c r="H22" s="2245">
        <f>+I11+I16+I17</f>
        <v>1085910</v>
      </c>
      <c r="I22" s="1911"/>
      <c r="K22" s="1166"/>
      <c r="M22" s="1117"/>
      <c r="N22" s="1112"/>
      <c r="O22" s="1167"/>
      <c r="P22" s="1167"/>
      <c r="Q22" s="1167"/>
      <c r="R22" s="1167"/>
      <c r="S22" s="1167"/>
      <c r="T22" s="1112"/>
      <c r="U22" s="1112"/>
      <c r="V22" s="1113"/>
      <c r="W22" s="1558"/>
      <c r="X22" s="1112"/>
      <c r="Y22" s="1112"/>
      <c r="Z22" s="1113"/>
      <c r="AA22" s="1640"/>
      <c r="AB22" s="1112"/>
      <c r="AC22" s="1112"/>
      <c r="AD22" s="1168"/>
    </row>
    <row r="23" spans="1:30" s="1165" customFormat="1" ht="10.5" customHeight="1" x14ac:dyDescent="0.25">
      <c r="A23" s="1278"/>
      <c r="B23" s="1211" t="s">
        <v>38</v>
      </c>
      <c r="C23" s="2243">
        <v>1</v>
      </c>
      <c r="D23" s="2244">
        <f>+H12</f>
        <v>0</v>
      </c>
      <c r="E23" s="2243">
        <v>1</v>
      </c>
      <c r="F23" s="2245">
        <f>I12</f>
        <v>0</v>
      </c>
      <c r="G23" s="2246">
        <v>1</v>
      </c>
      <c r="H23" s="2245">
        <f>+H12</f>
        <v>0</v>
      </c>
      <c r="I23" s="1911"/>
      <c r="K23" s="1166"/>
      <c r="M23" s="1117"/>
      <c r="N23" s="1112"/>
      <c r="O23" s="1167"/>
      <c r="P23" s="1167"/>
      <c r="Q23" s="1167"/>
      <c r="R23" s="1167"/>
      <c r="S23" s="1167"/>
      <c r="T23" s="1112"/>
      <c r="U23" s="1112"/>
      <c r="V23" s="1113"/>
      <c r="W23" s="1558"/>
      <c r="X23" s="1112"/>
      <c r="Y23" s="1112"/>
      <c r="Z23" s="1113"/>
      <c r="AA23" s="1640"/>
      <c r="AB23" s="1112"/>
      <c r="AC23" s="1112"/>
      <c r="AD23" s="1168"/>
    </row>
    <row r="24" spans="1:30" s="1165" customFormat="1" ht="10.5" customHeight="1" x14ac:dyDescent="0.25">
      <c r="A24" s="1278"/>
      <c r="B24" s="1211" t="s">
        <v>749</v>
      </c>
      <c r="C24" s="2243">
        <v>1</v>
      </c>
      <c r="D24" s="2244">
        <f>+H10</f>
        <v>85000</v>
      </c>
      <c r="E24" s="2243">
        <v>1</v>
      </c>
      <c r="F24" s="2245">
        <f>+I10</f>
        <v>85000</v>
      </c>
      <c r="G24" s="2246"/>
      <c r="H24" s="2245">
        <v>0</v>
      </c>
      <c r="I24" s="1911"/>
      <c r="K24" s="1166"/>
      <c r="M24" s="1117"/>
      <c r="N24" s="1112"/>
      <c r="O24" s="1167"/>
      <c r="P24" s="1167"/>
      <c r="Q24" s="1167"/>
      <c r="R24" s="1167"/>
      <c r="S24" s="1167"/>
      <c r="T24" s="1112"/>
      <c r="U24" s="1112"/>
      <c r="V24" s="1113"/>
      <c r="W24" s="1558"/>
      <c r="X24" s="1112"/>
      <c r="Y24" s="1112"/>
      <c r="Z24" s="1113"/>
      <c r="AA24" s="1640"/>
      <c r="AB24" s="1112"/>
      <c r="AC24" s="1112"/>
      <c r="AD24" s="1168"/>
    </row>
    <row r="25" spans="1:30" s="1165" customFormat="1" ht="12.75" customHeight="1" x14ac:dyDescent="0.25">
      <c r="A25" s="1278"/>
      <c r="B25" s="1211" t="s">
        <v>1125</v>
      </c>
      <c r="C25" s="2243">
        <v>1</v>
      </c>
      <c r="D25" s="2244">
        <f>+H13</f>
        <v>380800</v>
      </c>
      <c r="E25" s="2243">
        <v>1</v>
      </c>
      <c r="F25" s="2245">
        <f>+I13</f>
        <v>380800</v>
      </c>
      <c r="G25" s="2246">
        <v>1</v>
      </c>
      <c r="H25" s="2245">
        <f>+H13</f>
        <v>380800</v>
      </c>
      <c r="I25" s="1911"/>
      <c r="K25" s="1166"/>
      <c r="M25" s="1117"/>
      <c r="N25" s="1112"/>
      <c r="O25" s="1167"/>
      <c r="P25" s="1167"/>
      <c r="Q25" s="1167"/>
      <c r="R25" s="1167"/>
      <c r="S25" s="1167"/>
      <c r="T25" s="1112"/>
      <c r="U25" s="1112"/>
      <c r="V25" s="1113"/>
      <c r="W25" s="1558"/>
      <c r="X25" s="1112"/>
      <c r="Y25" s="1112"/>
      <c r="Z25" s="1113"/>
      <c r="AA25" s="1640"/>
      <c r="AB25" s="1112"/>
      <c r="AC25" s="1112"/>
      <c r="AD25" s="1168"/>
    </row>
    <row r="26" spans="1:30" s="1165" customFormat="1" ht="10.5" customHeight="1" x14ac:dyDescent="0.25">
      <c r="A26" s="1278"/>
      <c r="B26" s="1211" t="s">
        <v>1164</v>
      </c>
      <c r="C26" s="2243">
        <v>1</v>
      </c>
      <c r="D26" s="2244">
        <f>+H15</f>
        <v>26930</v>
      </c>
      <c r="E26" s="2243">
        <v>1</v>
      </c>
      <c r="F26" s="2245">
        <f>+I15</f>
        <v>26930</v>
      </c>
      <c r="G26" s="2246"/>
      <c r="H26" s="2245"/>
      <c r="I26" s="1911"/>
      <c r="K26" s="1166"/>
      <c r="M26" s="1117"/>
      <c r="N26" s="1112"/>
      <c r="O26" s="1167"/>
      <c r="P26" s="1167"/>
      <c r="Q26" s="1167"/>
      <c r="R26" s="1167"/>
      <c r="S26" s="1167"/>
      <c r="T26" s="1112"/>
      <c r="U26" s="1112"/>
      <c r="V26" s="1113"/>
      <c r="W26" s="1558"/>
      <c r="X26" s="1112"/>
      <c r="Y26" s="1112"/>
      <c r="Z26" s="1113"/>
      <c r="AA26" s="1640"/>
      <c r="AB26" s="1112"/>
      <c r="AC26" s="1112"/>
      <c r="AD26" s="1168"/>
    </row>
    <row r="27" spans="1:30" s="1165" customFormat="1" ht="15" customHeight="1" x14ac:dyDescent="0.25">
      <c r="A27" s="1278"/>
      <c r="B27" s="1210" t="s">
        <v>39</v>
      </c>
      <c r="C27" s="2243">
        <f>SUM(C22:C26)</f>
        <v>12</v>
      </c>
      <c r="D27" s="2244">
        <f>SUM(D22:D26)</f>
        <v>1965740</v>
      </c>
      <c r="E27" s="2243">
        <f>SUM(E22:E26)</f>
        <v>12</v>
      </c>
      <c r="F27" s="2245">
        <f>SUM(F22:F26)</f>
        <v>1986540</v>
      </c>
      <c r="G27" s="2246">
        <f>SUM(G22:G25)</f>
        <v>4</v>
      </c>
      <c r="H27" s="2245">
        <f>SUM(H22:H25)</f>
        <v>1466710</v>
      </c>
      <c r="I27" s="1911"/>
      <c r="K27" s="1166"/>
      <c r="M27" s="1117"/>
      <c r="N27" s="1112"/>
      <c r="O27" s="1167"/>
      <c r="P27" s="1167"/>
      <c r="Q27" s="1167"/>
      <c r="R27" s="1167"/>
      <c r="S27" s="1167"/>
      <c r="T27" s="1112"/>
      <c r="U27" s="1112"/>
      <c r="V27" s="1113"/>
      <c r="W27" s="1558"/>
      <c r="X27" s="1112"/>
      <c r="Y27" s="1112"/>
      <c r="Z27" s="1113"/>
      <c r="AA27" s="1640"/>
      <c r="AB27" s="1112"/>
      <c r="AC27" s="1112"/>
      <c r="AD27" s="1168"/>
    </row>
    <row r="28" spans="1:30" s="1165" customFormat="1" ht="23.25" customHeight="1" x14ac:dyDescent="0.2">
      <c r="A28" s="1278"/>
      <c r="F28" s="1907"/>
      <c r="G28" s="1907"/>
      <c r="H28" s="1907"/>
      <c r="I28" s="1912"/>
      <c r="J28" s="1213"/>
      <c r="K28" s="1166"/>
      <c r="L28" s="1112"/>
      <c r="M28" s="1117"/>
      <c r="N28" s="1112"/>
      <c r="O28" s="1167"/>
      <c r="P28" s="1167"/>
      <c r="Q28" s="1167"/>
      <c r="R28" s="1167"/>
      <c r="S28" s="1167"/>
      <c r="T28" s="1112"/>
      <c r="U28" s="1112"/>
      <c r="V28" s="1113"/>
      <c r="W28" s="1558"/>
      <c r="X28" s="1112"/>
      <c r="Y28" s="1112"/>
      <c r="Z28" s="1113"/>
      <c r="AA28" s="1640"/>
      <c r="AB28" s="1112"/>
      <c r="AC28" s="1112"/>
      <c r="AD28" s="1168"/>
    </row>
    <row r="29" spans="1:30" s="1165" customFormat="1" ht="24.75" customHeight="1" x14ac:dyDescent="0.2">
      <c r="A29" s="1278"/>
      <c r="B29" s="263"/>
      <c r="C29" s="263"/>
      <c r="D29" s="263"/>
      <c r="E29" s="263"/>
      <c r="F29" s="2160"/>
      <c r="G29" s="2160"/>
      <c r="H29" s="1908"/>
      <c r="I29" s="1913"/>
      <c r="J29" s="1166"/>
      <c r="K29" s="1166"/>
      <c r="L29" s="1112"/>
      <c r="M29" s="1117"/>
      <c r="N29" s="1112"/>
      <c r="O29" s="1167"/>
      <c r="P29" s="1167"/>
      <c r="Q29" s="1167"/>
      <c r="R29" s="1167"/>
      <c r="S29" s="1167"/>
      <c r="T29" s="1112"/>
      <c r="U29" s="1112"/>
      <c r="V29" s="1113"/>
      <c r="W29" s="1558"/>
      <c r="X29" s="1112"/>
      <c r="Y29" s="1112"/>
      <c r="Z29" s="1113"/>
      <c r="AA29" s="1640"/>
      <c r="AB29" s="1112"/>
      <c r="AC29" s="1112"/>
      <c r="AD29" s="1168"/>
    </row>
    <row r="30" spans="1:30" ht="15.75" customHeight="1" x14ac:dyDescent="0.2">
      <c r="B30" s="263"/>
      <c r="C30" s="263"/>
      <c r="D30" s="263"/>
      <c r="E30" s="263"/>
      <c r="F30" s="2160"/>
      <c r="G30" s="2160"/>
      <c r="H30" s="952"/>
      <c r="I30" s="1914"/>
      <c r="J30" s="1170"/>
      <c r="K30" s="1170"/>
      <c r="L30" s="1169"/>
      <c r="M30" s="1169"/>
      <c r="N30" s="1169"/>
      <c r="O30" s="1171"/>
    </row>
    <row r="31" spans="1:30" ht="15.75" customHeight="1" x14ac:dyDescent="0.2">
      <c r="B31" s="263"/>
      <c r="C31" s="263"/>
      <c r="D31" s="263"/>
      <c r="E31" s="263"/>
      <c r="F31" s="2160"/>
      <c r="G31" s="2160"/>
      <c r="H31" s="952"/>
      <c r="I31" s="1914"/>
      <c r="J31" s="1170"/>
      <c r="K31" s="1170"/>
      <c r="L31" s="1169"/>
      <c r="M31" s="1169"/>
      <c r="N31" s="1169"/>
      <c r="O31" s="1171"/>
    </row>
    <row r="32" spans="1:30" ht="24" customHeight="1" x14ac:dyDescent="0.2">
      <c r="B32" s="263"/>
      <c r="C32" s="263"/>
      <c r="D32" s="263"/>
      <c r="E32" s="263"/>
      <c r="F32" s="2160"/>
      <c r="G32" s="2160"/>
      <c r="H32" s="952"/>
      <c r="I32" s="1914"/>
      <c r="J32" s="1170"/>
      <c r="K32" s="1170"/>
      <c r="L32" s="1169"/>
      <c r="M32" s="1169"/>
      <c r="N32" s="1169"/>
      <c r="O32" s="1171"/>
    </row>
    <row r="33" spans="2:15" ht="15.75" customHeight="1" x14ac:dyDescent="0.2">
      <c r="B33" s="263"/>
      <c r="C33" s="263"/>
      <c r="D33" s="263"/>
      <c r="E33" s="263"/>
      <c r="F33" s="2160"/>
      <c r="G33" s="2160"/>
      <c r="H33" s="952"/>
      <c r="I33" s="1914"/>
      <c r="J33" s="1170"/>
      <c r="K33" s="1170"/>
      <c r="L33" s="1169"/>
      <c r="M33" s="1169"/>
      <c r="N33" s="1169"/>
      <c r="O33" s="1171"/>
    </row>
    <row r="34" spans="2:15" ht="15.75" customHeight="1" x14ac:dyDescent="0.2">
      <c r="H34" s="875"/>
      <c r="I34" s="650"/>
      <c r="J34" s="1116"/>
      <c r="K34" s="1116"/>
    </row>
    <row r="35" spans="2:15" ht="15.75" customHeight="1" x14ac:dyDescent="0.2">
      <c r="H35" s="875"/>
      <c r="I35" s="650"/>
      <c r="J35" s="1116"/>
      <c r="K35" s="1116"/>
    </row>
    <row r="36" spans="2:15" ht="15.75" customHeight="1" x14ac:dyDescent="0.2"/>
    <row r="37" spans="2:15" ht="15.75" customHeight="1" x14ac:dyDescent="0.2"/>
    <row r="38" spans="2:15" ht="15.75" customHeight="1" x14ac:dyDescent="0.2"/>
    <row r="39" spans="2:15" ht="15.75" customHeight="1" x14ac:dyDescent="0.2"/>
    <row r="54" spans="2:18" ht="165.75" customHeight="1" x14ac:dyDescent="0.2">
      <c r="B54" s="1172" t="s">
        <v>32</v>
      </c>
      <c r="C54" s="263"/>
      <c r="D54" s="263"/>
      <c r="E54" s="263"/>
      <c r="F54" s="2160"/>
      <c r="G54" s="2160"/>
      <c r="H54" s="952"/>
      <c r="I54" s="1914"/>
      <c r="J54" s="1170"/>
      <c r="K54" s="1170"/>
      <c r="L54" s="1169"/>
      <c r="M54" s="1169"/>
      <c r="N54" s="1169"/>
      <c r="O54" s="1171"/>
    </row>
    <row r="55" spans="2:18" ht="165.75" customHeight="1" x14ac:dyDescent="0.2">
      <c r="B55" s="1173" t="s">
        <v>188</v>
      </c>
      <c r="C55" s="1174"/>
      <c r="D55" s="1175"/>
      <c r="E55" s="263"/>
      <c r="F55" s="2160"/>
      <c r="G55" s="2160"/>
      <c r="H55" s="952"/>
      <c r="I55" s="1914"/>
      <c r="J55" s="1170"/>
      <c r="K55" s="1170"/>
      <c r="L55" s="1176" t="s">
        <v>33</v>
      </c>
      <c r="M55" s="1169"/>
      <c r="N55" s="1169"/>
      <c r="O55" s="1171"/>
    </row>
    <row r="56" spans="2:18" ht="165.75" customHeight="1" x14ac:dyDescent="0.2">
      <c r="B56" s="1173" t="s">
        <v>189</v>
      </c>
      <c r="C56" s="1174"/>
      <c r="D56" s="1175"/>
      <c r="E56" s="263"/>
      <c r="F56" s="2160"/>
      <c r="G56" s="2160"/>
      <c r="H56" s="952"/>
      <c r="I56" s="1914"/>
      <c r="J56" s="1170"/>
      <c r="K56" s="1170"/>
      <c r="L56" s="1177" t="s">
        <v>194</v>
      </c>
      <c r="M56" s="1169"/>
      <c r="N56" s="1177"/>
      <c r="O56" s="1177"/>
      <c r="P56" s="1177"/>
      <c r="Q56" s="1177"/>
      <c r="R56" s="1177"/>
    </row>
    <row r="57" spans="2:18" ht="165.75" customHeight="1" x14ac:dyDescent="0.2">
      <c r="B57" s="1173" t="s">
        <v>190</v>
      </c>
      <c r="C57" s="1173"/>
      <c r="D57" s="1175"/>
      <c r="E57" s="263"/>
      <c r="F57" s="2160"/>
      <c r="G57" s="2160"/>
      <c r="H57" s="952"/>
      <c r="I57" s="1914"/>
      <c r="J57" s="1170"/>
      <c r="K57" s="1170"/>
      <c r="L57" s="1140" t="s">
        <v>193</v>
      </c>
    </row>
    <row r="58" spans="2:18" ht="165.75" customHeight="1" x14ac:dyDescent="0.2">
      <c r="B58" s="1178" t="s">
        <v>191</v>
      </c>
      <c r="C58" s="1174"/>
      <c r="D58" s="1175"/>
      <c r="E58" s="263"/>
      <c r="F58" s="2160"/>
      <c r="G58" s="2160"/>
      <c r="H58" s="952"/>
      <c r="I58" s="1914"/>
      <c r="J58" s="1170"/>
      <c r="K58" s="1170"/>
      <c r="L58" s="1176" t="s">
        <v>187</v>
      </c>
      <c r="M58" s="1169"/>
      <c r="N58" s="1169"/>
      <c r="O58" s="1171"/>
    </row>
    <row r="59" spans="2:18" ht="165.75" customHeight="1" x14ac:dyDescent="0.2">
      <c r="B59" s="462" t="s">
        <v>192</v>
      </c>
      <c r="C59" s="462"/>
      <c r="D59" s="462"/>
      <c r="E59" s="263"/>
      <c r="F59" s="2160"/>
      <c r="G59" s="2160"/>
    </row>
  </sheetData>
  <autoFilter ref="B1:B59" xr:uid="{3095CD6F-023F-47CC-AA8F-8E4ABE0A0B99}"/>
  <mergeCells count="25">
    <mergeCell ref="B20:B21"/>
    <mergeCell ref="L3:L5"/>
    <mergeCell ref="M3:M5"/>
    <mergeCell ref="D3:D5"/>
    <mergeCell ref="C20:D20"/>
    <mergeCell ref="E20:F20"/>
    <mergeCell ref="G20:H20"/>
    <mergeCell ref="J3:J5"/>
    <mergeCell ref="I3:I5"/>
    <mergeCell ref="AB3:AB5"/>
    <mergeCell ref="AC3:AC5"/>
    <mergeCell ref="K3:K5"/>
    <mergeCell ref="B1:S1"/>
    <mergeCell ref="A3:A5"/>
    <mergeCell ref="Y3:Y5"/>
    <mergeCell ref="Z3:Z5"/>
    <mergeCell ref="E3:E5"/>
    <mergeCell ref="F3:G3"/>
    <mergeCell ref="H3:H5"/>
    <mergeCell ref="N3:Q3"/>
    <mergeCell ref="V3:V5"/>
    <mergeCell ref="X3:X5"/>
    <mergeCell ref="W3:W5"/>
    <mergeCell ref="B3:B5"/>
    <mergeCell ref="C3:C5"/>
  </mergeCells>
  <phoneticPr fontId="46" type="noConversion"/>
  <printOptions horizontalCentered="1"/>
  <pageMargins left="0" right="0" top="0" bottom="0" header="0" footer="0"/>
  <pageSetup paperSize="9" scale="85" fitToWidth="0" fitToHeight="0" orientation="landscape" r:id="rId1"/>
  <headerFooter>
    <oddFooter>&amp;Rกลุ่มงานยุทธศาสตร์และแผนงานโครงการ2565</oddFooter>
  </headerFooter>
  <rowBreaks count="2" manualBreakCount="2">
    <brk id="27" max="16383" man="1"/>
    <brk id="4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D35"/>
  <sheetViews>
    <sheetView topLeftCell="A8" zoomScaleNormal="100" zoomScaleSheetLayoutView="80" workbookViewId="0">
      <selection activeCell="H8" sqref="H8"/>
    </sheetView>
  </sheetViews>
  <sheetFormatPr defaultRowHeight="111" customHeight="1" x14ac:dyDescent="0.25"/>
  <cols>
    <col min="1" max="1" width="3.28515625" style="1721" customWidth="1"/>
    <col min="2" max="2" width="20" style="252" customWidth="1"/>
    <col min="3" max="3" width="20" style="251" customWidth="1"/>
    <col min="4" max="4" width="12.42578125" style="251" customWidth="1"/>
    <col min="5" max="5" width="17.7109375" style="251" customWidth="1"/>
    <col min="6" max="6" width="8.7109375" style="503" bestFit="1" customWidth="1"/>
    <col min="7" max="7" width="6.85546875" style="503" customWidth="1"/>
    <col min="8" max="8" width="11" style="396" customWidth="1"/>
    <col min="9" max="9" width="9" style="396" customWidth="1"/>
    <col min="10" max="10" width="5" style="396" hidden="1" customWidth="1"/>
    <col min="11" max="11" width="6" style="396" hidden="1" customWidth="1"/>
    <col min="12" max="12" width="6.42578125" style="987" customWidth="1"/>
    <col min="13" max="13" width="6.140625" style="1045" customWidth="1"/>
    <col min="14" max="14" width="4.28515625" style="866" customWidth="1"/>
    <col min="15" max="15" width="9.5703125" style="866" hidden="1" customWidth="1"/>
    <col min="16" max="16" width="10.5703125" style="252" hidden="1" customWidth="1"/>
    <col min="17" max="17" width="15" style="252" hidden="1" customWidth="1"/>
    <col min="18" max="18" width="20.42578125" style="252" hidden="1" customWidth="1"/>
    <col min="19" max="19" width="9.5703125" style="252" hidden="1" customWidth="1"/>
    <col min="20" max="20" width="4.140625" style="256" customWidth="1"/>
    <col min="21" max="21" width="15.28515625" style="256" hidden="1" customWidth="1"/>
    <col min="22" max="22" width="8.140625" style="398" hidden="1" customWidth="1"/>
    <col min="23" max="23" width="6.42578125" style="251" bestFit="1" customWidth="1"/>
    <col min="24" max="24" width="4" style="256" customWidth="1"/>
    <col min="25" max="25" width="3.5703125" style="256" customWidth="1"/>
    <col min="26" max="26" width="3.5703125" style="256" hidden="1" customWidth="1"/>
    <col min="27" max="27" width="5" style="256" customWidth="1"/>
    <col min="28" max="28" width="14.28515625" style="256" customWidth="1"/>
    <col min="29" max="29" width="15.85546875" style="256" customWidth="1"/>
    <col min="30" max="16384" width="9.140625" style="256"/>
  </cols>
  <sheetData>
    <row r="1" spans="1:30" ht="19.5" customHeight="1" x14ac:dyDescent="0.25">
      <c r="C1" s="2672" t="s">
        <v>1095</v>
      </c>
      <c r="D1" s="2672"/>
      <c r="E1" s="2672"/>
      <c r="F1" s="2672"/>
      <c r="G1" s="2672"/>
      <c r="H1" s="2672"/>
      <c r="I1" s="2672"/>
      <c r="J1" s="2672"/>
      <c r="K1" s="2672"/>
      <c r="L1" s="2672"/>
      <c r="M1" s="2672"/>
      <c r="N1" s="2672"/>
      <c r="O1" s="2672"/>
      <c r="P1" s="2672"/>
      <c r="Q1" s="2672"/>
    </row>
    <row r="2" spans="1:30" s="387" customFormat="1" ht="19.5" customHeight="1" x14ac:dyDescent="0.25">
      <c r="A2" s="1722"/>
      <c r="B2" s="2681" t="s">
        <v>155</v>
      </c>
      <c r="C2" s="2681"/>
      <c r="D2" s="2681"/>
      <c r="E2" s="2681"/>
      <c r="F2" s="1935"/>
      <c r="G2" s="1186"/>
      <c r="H2" s="953">
        <f>SUM(H6:H14)</f>
        <v>0</v>
      </c>
      <c r="I2" s="953">
        <f>SUM(I6:I14)</f>
        <v>0</v>
      </c>
      <c r="J2" s="953">
        <f>SUM(J6:J14)</f>
        <v>0</v>
      </c>
      <c r="K2" s="953">
        <f>SUM(K6:K14)</f>
        <v>0</v>
      </c>
      <c r="L2" s="1061"/>
      <c r="M2" s="1061"/>
      <c r="N2" s="1062">
        <f t="shared" ref="N2:U2" si="0">COUNTIF(N6:N73,"/")</f>
        <v>11</v>
      </c>
      <c r="O2" s="1062">
        <f t="shared" si="0"/>
        <v>1</v>
      </c>
      <c r="P2" s="1062">
        <f t="shared" si="0"/>
        <v>0</v>
      </c>
      <c r="Q2" s="1062">
        <f t="shared" si="0"/>
        <v>0</v>
      </c>
      <c r="R2" s="1062">
        <f t="shared" si="0"/>
        <v>0</v>
      </c>
      <c r="S2" s="1062">
        <f t="shared" si="0"/>
        <v>1</v>
      </c>
      <c r="T2" s="1062">
        <f t="shared" si="0"/>
        <v>11</v>
      </c>
      <c r="U2" s="1062">
        <f t="shared" si="0"/>
        <v>0</v>
      </c>
      <c r="V2" s="1063"/>
      <c r="W2" s="1939">
        <f>COUNTIF(W6:W73,"/")</f>
        <v>0</v>
      </c>
      <c r="X2" s="1111">
        <f>COUNTIF(X6:X74,"/")</f>
        <v>11</v>
      </c>
      <c r="Y2" s="1111">
        <f>COUNTIF(Y6:Y74,"/")</f>
        <v>11</v>
      </c>
      <c r="Z2" s="1111">
        <f>COUNTIF(Z6:Z74,"/")</f>
        <v>0</v>
      </c>
      <c r="AA2" s="256"/>
      <c r="AB2" s="256"/>
    </row>
    <row r="3" spans="1:30" s="210" customFormat="1" ht="29.25" customHeight="1" x14ac:dyDescent="0.2">
      <c r="A3" s="2702" t="s">
        <v>335</v>
      </c>
      <c r="B3" s="2707" t="s">
        <v>13</v>
      </c>
      <c r="C3" s="2710" t="s">
        <v>0</v>
      </c>
      <c r="D3" s="2710" t="s">
        <v>12</v>
      </c>
      <c r="E3" s="2662" t="s">
        <v>48</v>
      </c>
      <c r="F3" s="2673" t="s">
        <v>21</v>
      </c>
      <c r="G3" s="2674"/>
      <c r="H3" s="2678" t="s">
        <v>134</v>
      </c>
      <c r="I3" s="2687" t="s">
        <v>91</v>
      </c>
      <c r="J3" s="1552"/>
      <c r="K3" s="2637" t="s">
        <v>745</v>
      </c>
      <c r="L3" s="2660" t="s">
        <v>15</v>
      </c>
      <c r="M3" s="2650" t="s">
        <v>22</v>
      </c>
      <c r="N3" s="2675" t="s">
        <v>23</v>
      </c>
      <c r="O3" s="2676"/>
      <c r="P3" s="2676"/>
      <c r="Q3" s="2677"/>
      <c r="R3" s="1054" t="s">
        <v>7</v>
      </c>
      <c r="S3" s="1775"/>
      <c r="T3" s="1054" t="s">
        <v>7</v>
      </c>
      <c r="U3" s="1776"/>
      <c r="V3" s="2699" t="s">
        <v>128</v>
      </c>
      <c r="W3" s="2693" t="s">
        <v>570</v>
      </c>
      <c r="X3" s="2696" t="s">
        <v>119</v>
      </c>
      <c r="Y3" s="2696" t="s">
        <v>120</v>
      </c>
      <c r="Z3" s="2690" t="s">
        <v>125</v>
      </c>
      <c r="AA3" s="2690" t="s">
        <v>919</v>
      </c>
      <c r="AB3" s="2682" t="s">
        <v>145</v>
      </c>
      <c r="AC3" s="2682" t="s">
        <v>150</v>
      </c>
    </row>
    <row r="4" spans="1:30" s="210" customFormat="1" ht="15" customHeight="1" x14ac:dyDescent="0.2">
      <c r="A4" s="2703"/>
      <c r="B4" s="2708"/>
      <c r="C4" s="2711"/>
      <c r="D4" s="2711"/>
      <c r="E4" s="2663"/>
      <c r="F4" s="1187"/>
      <c r="G4" s="1187"/>
      <c r="H4" s="2679"/>
      <c r="I4" s="2688"/>
      <c r="J4" s="1554" t="s">
        <v>744</v>
      </c>
      <c r="K4" s="2638"/>
      <c r="L4" s="2651"/>
      <c r="M4" s="2685"/>
      <c r="N4" s="1056" t="s">
        <v>116</v>
      </c>
      <c r="O4" s="1056" t="s">
        <v>46</v>
      </c>
      <c r="P4" s="1056" t="s">
        <v>77</v>
      </c>
      <c r="Q4" s="1056" t="s">
        <v>45</v>
      </c>
      <c r="R4" s="1056" t="s">
        <v>24</v>
      </c>
      <c r="S4" s="1056" t="s">
        <v>25</v>
      </c>
      <c r="T4" s="1056" t="s">
        <v>77</v>
      </c>
      <c r="U4" s="1050" t="s">
        <v>45</v>
      </c>
      <c r="V4" s="2700"/>
      <c r="W4" s="2694"/>
      <c r="X4" s="2697"/>
      <c r="Y4" s="2697"/>
      <c r="Z4" s="2691"/>
      <c r="AA4" s="2691"/>
      <c r="AB4" s="2683"/>
      <c r="AC4" s="2683"/>
    </row>
    <row r="5" spans="1:30" s="210" customFormat="1" ht="51.75" customHeight="1" x14ac:dyDescent="0.2">
      <c r="A5" s="2704"/>
      <c r="B5" s="2709"/>
      <c r="C5" s="2712"/>
      <c r="D5" s="2712"/>
      <c r="E5" s="2664"/>
      <c r="F5" s="1188" t="s">
        <v>130</v>
      </c>
      <c r="G5" s="1188" t="s">
        <v>131</v>
      </c>
      <c r="H5" s="2680"/>
      <c r="I5" s="2689"/>
      <c r="J5" s="1556"/>
      <c r="K5" s="2639"/>
      <c r="L5" s="2652"/>
      <c r="M5" s="2686"/>
      <c r="N5" s="1058" t="s">
        <v>182</v>
      </c>
      <c r="O5" s="1058" t="s">
        <v>9</v>
      </c>
      <c r="P5" s="1058" t="s">
        <v>180</v>
      </c>
      <c r="Q5" s="1058" t="s">
        <v>181</v>
      </c>
      <c r="R5" s="1058" t="s">
        <v>8</v>
      </c>
      <c r="S5" s="1058" t="s">
        <v>9</v>
      </c>
      <c r="T5" s="1058" t="s">
        <v>10</v>
      </c>
      <c r="U5" s="1051" t="s">
        <v>11</v>
      </c>
      <c r="V5" s="2701"/>
      <c r="W5" s="2695"/>
      <c r="X5" s="2698"/>
      <c r="Y5" s="2698"/>
      <c r="Z5" s="2692"/>
      <c r="AA5" s="2692"/>
      <c r="AB5" s="2684"/>
      <c r="AC5" s="2684"/>
    </row>
    <row r="6" spans="1:30" s="273" customFormat="1" ht="198" x14ac:dyDescent="0.2">
      <c r="A6" s="1915">
        <v>16</v>
      </c>
      <c r="B6" s="1917" t="s">
        <v>638</v>
      </c>
      <c r="C6" s="258" t="s">
        <v>636</v>
      </c>
      <c r="D6" s="854" t="s">
        <v>637</v>
      </c>
      <c r="E6" s="258" t="s">
        <v>639</v>
      </c>
      <c r="F6" s="1184">
        <v>44470</v>
      </c>
      <c r="G6" s="1184">
        <v>44834</v>
      </c>
      <c r="H6" s="1147">
        <v>0</v>
      </c>
      <c r="I6" s="1147"/>
      <c r="J6" s="1147"/>
      <c r="K6" s="1147">
        <f>+I6-J6</f>
        <v>0</v>
      </c>
      <c r="L6" s="1918" t="s">
        <v>38</v>
      </c>
      <c r="M6" s="1148" t="s">
        <v>489</v>
      </c>
      <c r="N6" s="1121" t="s">
        <v>49</v>
      </c>
      <c r="O6" s="1919"/>
      <c r="P6" s="1121"/>
      <c r="Q6" s="1919"/>
      <c r="R6" s="1920"/>
      <c r="S6" s="1920"/>
      <c r="T6" s="1120" t="s">
        <v>49</v>
      </c>
      <c r="U6" s="1921"/>
      <c r="V6" s="1129">
        <v>44377</v>
      </c>
      <c r="W6" s="1940">
        <v>44473</v>
      </c>
      <c r="X6" s="1152" t="s">
        <v>49</v>
      </c>
      <c r="Y6" s="1152" t="s">
        <v>49</v>
      </c>
      <c r="Z6" s="962"/>
      <c r="AA6" s="962"/>
      <c r="AB6" s="209" t="s">
        <v>490</v>
      </c>
      <c r="AC6" s="379" t="s">
        <v>552</v>
      </c>
    </row>
    <row r="7" spans="1:30" s="273" customFormat="1" ht="181.5" x14ac:dyDescent="0.2">
      <c r="A7" s="1915">
        <v>17</v>
      </c>
      <c r="B7" s="1917" t="s">
        <v>640</v>
      </c>
      <c r="C7" s="258" t="s">
        <v>641</v>
      </c>
      <c r="D7" s="854" t="s">
        <v>642</v>
      </c>
      <c r="E7" s="258" t="s">
        <v>493</v>
      </c>
      <c r="F7" s="1184">
        <v>44470</v>
      </c>
      <c r="G7" s="1184">
        <v>44834</v>
      </c>
      <c r="H7" s="1147">
        <v>0</v>
      </c>
      <c r="I7" s="1147"/>
      <c r="J7" s="1147"/>
      <c r="K7" s="1147">
        <f t="shared" ref="K7:K15" si="1">+I7-J7</f>
        <v>0</v>
      </c>
      <c r="L7" s="1918" t="s">
        <v>38</v>
      </c>
      <c r="M7" s="1148" t="s">
        <v>489</v>
      </c>
      <c r="N7" s="1121" t="s">
        <v>49</v>
      </c>
      <c r="O7" s="1919"/>
      <c r="P7" s="1121"/>
      <c r="Q7" s="1919"/>
      <c r="R7" s="1920"/>
      <c r="S7" s="1920"/>
      <c r="T7" s="1120" t="s">
        <v>49</v>
      </c>
      <c r="U7" s="1921"/>
      <c r="V7" s="1129"/>
      <c r="W7" s="1940">
        <v>44473</v>
      </c>
      <c r="X7" s="1152" t="s">
        <v>49</v>
      </c>
      <c r="Y7" s="1152" t="s">
        <v>49</v>
      </c>
      <c r="Z7" s="962"/>
      <c r="AA7" s="962"/>
      <c r="AB7" s="967" t="s">
        <v>493</v>
      </c>
      <c r="AC7" s="379" t="s">
        <v>552</v>
      </c>
    </row>
    <row r="8" spans="1:30" s="273" customFormat="1" ht="264" x14ac:dyDescent="0.2">
      <c r="A8" s="1915">
        <v>18</v>
      </c>
      <c r="B8" s="1917" t="s">
        <v>644</v>
      </c>
      <c r="C8" s="258" t="s">
        <v>643</v>
      </c>
      <c r="D8" s="854" t="s">
        <v>495</v>
      </c>
      <c r="E8" s="258" t="s">
        <v>496</v>
      </c>
      <c r="F8" s="1184">
        <v>44470</v>
      </c>
      <c r="G8" s="1184">
        <v>44834</v>
      </c>
      <c r="H8" s="1147">
        <v>0</v>
      </c>
      <c r="I8" s="1147"/>
      <c r="J8" s="1147"/>
      <c r="K8" s="1147">
        <f t="shared" si="1"/>
        <v>0</v>
      </c>
      <c r="L8" s="1918" t="s">
        <v>38</v>
      </c>
      <c r="M8" s="1148" t="s">
        <v>489</v>
      </c>
      <c r="N8" s="1121" t="s">
        <v>49</v>
      </c>
      <c r="O8" s="1919"/>
      <c r="P8" s="1121"/>
      <c r="Q8" s="1919"/>
      <c r="R8" s="1920"/>
      <c r="S8" s="1920"/>
      <c r="T8" s="1120" t="s">
        <v>49</v>
      </c>
      <c r="U8" s="1921"/>
      <c r="V8" s="1129">
        <v>44377</v>
      </c>
      <c r="W8" s="1940">
        <v>44473</v>
      </c>
      <c r="X8" s="1152" t="s">
        <v>49</v>
      </c>
      <c r="Y8" s="1152" t="s">
        <v>49</v>
      </c>
      <c r="Z8" s="962"/>
      <c r="AA8" s="962"/>
      <c r="AB8" s="967" t="s">
        <v>496</v>
      </c>
      <c r="AC8" s="379" t="s">
        <v>552</v>
      </c>
    </row>
    <row r="9" spans="1:30" s="273" customFormat="1" ht="198" x14ac:dyDescent="0.2">
      <c r="A9" s="1915">
        <v>19</v>
      </c>
      <c r="B9" s="1917" t="s">
        <v>645</v>
      </c>
      <c r="C9" s="258" t="s">
        <v>646</v>
      </c>
      <c r="D9" s="395" t="s">
        <v>498</v>
      </c>
      <c r="E9" s="258" t="s">
        <v>499</v>
      </c>
      <c r="F9" s="1184">
        <v>44470</v>
      </c>
      <c r="G9" s="1184">
        <v>44834</v>
      </c>
      <c r="H9" s="1147">
        <v>0</v>
      </c>
      <c r="I9" s="1147"/>
      <c r="J9" s="1147"/>
      <c r="K9" s="1147">
        <f t="shared" si="1"/>
        <v>0</v>
      </c>
      <c r="L9" s="1918" t="s">
        <v>38</v>
      </c>
      <c r="M9" s="1148" t="s">
        <v>489</v>
      </c>
      <c r="N9" s="1121" t="s">
        <v>49</v>
      </c>
      <c r="O9" s="1919"/>
      <c r="P9" s="1121"/>
      <c r="Q9" s="1919"/>
      <c r="R9" s="1920"/>
      <c r="S9" s="1920"/>
      <c r="T9" s="1120" t="s">
        <v>49</v>
      </c>
      <c r="U9" s="1921"/>
      <c r="V9" s="1129">
        <v>44377</v>
      </c>
      <c r="W9" s="1940">
        <v>44473</v>
      </c>
      <c r="X9" s="1152" t="s">
        <v>49</v>
      </c>
      <c r="Y9" s="1152" t="s">
        <v>49</v>
      </c>
      <c r="Z9" s="962"/>
      <c r="AA9" s="962"/>
      <c r="AB9" s="967" t="s">
        <v>496</v>
      </c>
      <c r="AC9" s="379" t="s">
        <v>552</v>
      </c>
    </row>
    <row r="10" spans="1:30" s="273" customFormat="1" ht="165" x14ac:dyDescent="0.2">
      <c r="A10" s="1915">
        <v>20</v>
      </c>
      <c r="B10" s="1917" t="s">
        <v>650</v>
      </c>
      <c r="C10" s="854" t="s">
        <v>649</v>
      </c>
      <c r="D10" s="854" t="s">
        <v>501</v>
      </c>
      <c r="E10" s="258" t="s">
        <v>488</v>
      </c>
      <c r="F10" s="1184">
        <v>44470</v>
      </c>
      <c r="G10" s="1184">
        <v>44834</v>
      </c>
      <c r="H10" s="1147">
        <v>0</v>
      </c>
      <c r="I10" s="1147"/>
      <c r="J10" s="1147"/>
      <c r="K10" s="1147">
        <f t="shared" si="1"/>
        <v>0</v>
      </c>
      <c r="L10" s="1918" t="s">
        <v>38</v>
      </c>
      <c r="M10" s="1148" t="s">
        <v>489</v>
      </c>
      <c r="N10" s="1121" t="s">
        <v>49</v>
      </c>
      <c r="O10" s="1919"/>
      <c r="P10" s="1121"/>
      <c r="Q10" s="1919"/>
      <c r="R10" s="1920"/>
      <c r="S10" s="1920"/>
      <c r="T10" s="1120" t="s">
        <v>49</v>
      </c>
      <c r="U10" s="1921"/>
      <c r="V10" s="1129">
        <v>44377</v>
      </c>
      <c r="W10" s="1940">
        <v>44473</v>
      </c>
      <c r="X10" s="1152" t="s">
        <v>49</v>
      </c>
      <c r="Y10" s="1152" t="s">
        <v>49</v>
      </c>
      <c r="Z10" s="962"/>
      <c r="AA10" s="962"/>
      <c r="AB10" s="967" t="s">
        <v>496</v>
      </c>
      <c r="AC10" s="604" t="s">
        <v>552</v>
      </c>
    </row>
    <row r="11" spans="1:30" s="273" customFormat="1" ht="81" customHeight="1" x14ac:dyDescent="0.2">
      <c r="A11" s="1915">
        <v>21</v>
      </c>
      <c r="B11" s="1917" t="s">
        <v>651</v>
      </c>
      <c r="C11" s="258" t="s">
        <v>652</v>
      </c>
      <c r="D11" s="854" t="s">
        <v>503</v>
      </c>
      <c r="E11" s="258" t="s">
        <v>653</v>
      </c>
      <c r="F11" s="1184">
        <v>44470</v>
      </c>
      <c r="G11" s="1184">
        <v>44834</v>
      </c>
      <c r="H11" s="1147">
        <v>0</v>
      </c>
      <c r="I11" s="1147"/>
      <c r="J11" s="1147"/>
      <c r="K11" s="1147">
        <f t="shared" si="1"/>
        <v>0</v>
      </c>
      <c r="L11" s="1918" t="s">
        <v>38</v>
      </c>
      <c r="M11" s="1148" t="s">
        <v>489</v>
      </c>
      <c r="N11" s="1121" t="s">
        <v>49</v>
      </c>
      <c r="O11" s="1919"/>
      <c r="P11" s="1121"/>
      <c r="Q11" s="1919"/>
      <c r="R11" s="1920"/>
      <c r="S11" s="1920"/>
      <c r="T11" s="1120" t="s">
        <v>49</v>
      </c>
      <c r="U11" s="1921"/>
      <c r="V11" s="1129">
        <v>44377</v>
      </c>
      <c r="W11" s="1940">
        <v>44473</v>
      </c>
      <c r="X11" s="1152" t="s">
        <v>49</v>
      </c>
      <c r="Y11" s="1152" t="s">
        <v>49</v>
      </c>
      <c r="Z11" s="962"/>
      <c r="AA11" s="962"/>
      <c r="AB11" s="967" t="s">
        <v>504</v>
      </c>
      <c r="AC11" s="604" t="s">
        <v>553</v>
      </c>
    </row>
    <row r="12" spans="1:30" s="273" customFormat="1" ht="165" x14ac:dyDescent="0.2">
      <c r="A12" s="1915">
        <v>22</v>
      </c>
      <c r="B12" s="1917" t="s">
        <v>654</v>
      </c>
      <c r="C12" s="258" t="s">
        <v>655</v>
      </c>
      <c r="D12" s="854" t="s">
        <v>506</v>
      </c>
      <c r="E12" s="258" t="s">
        <v>656</v>
      </c>
      <c r="F12" s="1184">
        <v>44470</v>
      </c>
      <c r="G12" s="1184">
        <v>44834</v>
      </c>
      <c r="H12" s="1147">
        <v>0</v>
      </c>
      <c r="I12" s="1147"/>
      <c r="J12" s="1147"/>
      <c r="K12" s="1147">
        <f t="shared" si="1"/>
        <v>0</v>
      </c>
      <c r="L12" s="1918" t="s">
        <v>38</v>
      </c>
      <c r="M12" s="1148" t="s">
        <v>489</v>
      </c>
      <c r="N12" s="1121" t="s">
        <v>49</v>
      </c>
      <c r="O12" s="1919"/>
      <c r="P12" s="1121"/>
      <c r="Q12" s="1919"/>
      <c r="R12" s="1920"/>
      <c r="S12" s="1920"/>
      <c r="T12" s="1120" t="s">
        <v>49</v>
      </c>
      <c r="U12" s="1921"/>
      <c r="V12" s="1129">
        <v>44377</v>
      </c>
      <c r="W12" s="1940">
        <v>44473</v>
      </c>
      <c r="X12" s="1152" t="s">
        <v>49</v>
      </c>
      <c r="Y12" s="1152" t="s">
        <v>49</v>
      </c>
      <c r="Z12" s="962"/>
      <c r="AA12" s="962"/>
      <c r="AB12" s="967" t="s">
        <v>496</v>
      </c>
      <c r="AC12" s="604" t="s">
        <v>552</v>
      </c>
    </row>
    <row r="13" spans="1:30" s="273" customFormat="1" ht="97.5" customHeight="1" x14ac:dyDescent="0.2">
      <c r="A13" s="1915">
        <v>23</v>
      </c>
      <c r="B13" s="1917" t="s">
        <v>657</v>
      </c>
      <c r="C13" s="258" t="s">
        <v>507</v>
      </c>
      <c r="D13" s="854" t="s">
        <v>508</v>
      </c>
      <c r="E13" s="258" t="s">
        <v>658</v>
      </c>
      <c r="F13" s="1184">
        <v>44470</v>
      </c>
      <c r="G13" s="1184">
        <v>44834</v>
      </c>
      <c r="H13" s="1426">
        <v>0</v>
      </c>
      <c r="I13" s="1426"/>
      <c r="J13" s="1426"/>
      <c r="K13" s="1147">
        <f t="shared" si="1"/>
        <v>0</v>
      </c>
      <c r="L13" s="1918" t="s">
        <v>38</v>
      </c>
      <c r="M13" s="1148" t="s">
        <v>489</v>
      </c>
      <c r="N13" s="1121" t="s">
        <v>49</v>
      </c>
      <c r="O13" s="1919"/>
      <c r="P13" s="1121"/>
      <c r="Q13" s="1919"/>
      <c r="R13" s="1920"/>
      <c r="S13" s="1920"/>
      <c r="T13" s="1120" t="s">
        <v>49</v>
      </c>
      <c r="U13" s="1921"/>
      <c r="V13" s="1129">
        <v>44377</v>
      </c>
      <c r="W13" s="1940">
        <v>44473</v>
      </c>
      <c r="X13" s="1152" t="s">
        <v>49</v>
      </c>
      <c r="Y13" s="1152" t="s">
        <v>49</v>
      </c>
      <c r="Z13" s="962"/>
      <c r="AA13" s="962"/>
      <c r="AB13" s="967" t="s">
        <v>509</v>
      </c>
      <c r="AC13" s="604"/>
    </row>
    <row r="14" spans="1:30" s="273" customFormat="1" ht="99" x14ac:dyDescent="0.2">
      <c r="A14" s="1915">
        <v>24</v>
      </c>
      <c r="B14" s="1917" t="s">
        <v>661</v>
      </c>
      <c r="C14" s="258" t="s">
        <v>659</v>
      </c>
      <c r="D14" s="854" t="s">
        <v>660</v>
      </c>
      <c r="E14" s="258" t="s">
        <v>512</v>
      </c>
      <c r="F14" s="1184">
        <v>44470</v>
      </c>
      <c r="G14" s="1184">
        <v>44834</v>
      </c>
      <c r="H14" s="1426">
        <v>0</v>
      </c>
      <c r="I14" s="1426"/>
      <c r="J14" s="1426"/>
      <c r="K14" s="1147">
        <f t="shared" si="1"/>
        <v>0</v>
      </c>
      <c r="L14" s="1918" t="s">
        <v>38</v>
      </c>
      <c r="M14" s="1148" t="s">
        <v>489</v>
      </c>
      <c r="N14" s="1121" t="s">
        <v>49</v>
      </c>
      <c r="O14" s="1919"/>
      <c r="P14" s="1121"/>
      <c r="Q14" s="1919"/>
      <c r="R14" s="1920"/>
      <c r="S14" s="1920"/>
      <c r="T14" s="1120" t="s">
        <v>49</v>
      </c>
      <c r="U14" s="1921"/>
      <c r="V14" s="1129">
        <v>44377</v>
      </c>
      <c r="W14" s="1940">
        <v>44473</v>
      </c>
      <c r="X14" s="1152" t="s">
        <v>49</v>
      </c>
      <c r="Y14" s="1152" t="s">
        <v>49</v>
      </c>
      <c r="Z14" s="962"/>
      <c r="AA14" s="962"/>
      <c r="AB14" s="404" t="s">
        <v>511</v>
      </c>
      <c r="AC14" s="604"/>
    </row>
    <row r="15" spans="1:30" s="238" customFormat="1" ht="165" x14ac:dyDescent="0.2">
      <c r="A15" s="1915">
        <v>25</v>
      </c>
      <c r="B15" s="426" t="s">
        <v>665</v>
      </c>
      <c r="C15" s="395" t="s">
        <v>647</v>
      </c>
      <c r="D15" s="395" t="s">
        <v>648</v>
      </c>
      <c r="E15" s="427" t="s">
        <v>590</v>
      </c>
      <c r="F15" s="424">
        <v>44317</v>
      </c>
      <c r="G15" s="424">
        <v>44803</v>
      </c>
      <c r="H15" s="1426">
        <v>0</v>
      </c>
      <c r="I15" s="1426"/>
      <c r="J15" s="1426"/>
      <c r="K15" s="1147">
        <f t="shared" si="1"/>
        <v>0</v>
      </c>
      <c r="L15" s="1918" t="s">
        <v>38</v>
      </c>
      <c r="M15" s="1148" t="s">
        <v>489</v>
      </c>
      <c r="N15" s="1121" t="s">
        <v>49</v>
      </c>
      <c r="O15" s="1919"/>
      <c r="P15" s="1121"/>
      <c r="Q15" s="1919"/>
      <c r="R15" s="1920"/>
      <c r="S15" s="1920"/>
      <c r="T15" s="1120" t="s">
        <v>49</v>
      </c>
      <c r="U15" s="425"/>
      <c r="V15" s="1597">
        <v>44446</v>
      </c>
      <c r="W15" s="1940">
        <v>44473</v>
      </c>
      <c r="X15" s="1152" t="s">
        <v>49</v>
      </c>
      <c r="Y15" s="1152" t="s">
        <v>49</v>
      </c>
      <c r="Z15" s="286"/>
      <c r="AA15" s="286"/>
      <c r="AB15" s="1042" t="s">
        <v>591</v>
      </c>
      <c r="AC15" s="1043" t="s">
        <v>431</v>
      </c>
    </row>
    <row r="16" spans="1:30" s="1115" customFormat="1" ht="297" customHeight="1" x14ac:dyDescent="0.2">
      <c r="A16" s="1276">
        <v>6</v>
      </c>
      <c r="B16" s="857" t="s">
        <v>1325</v>
      </c>
      <c r="C16" s="483" t="s">
        <v>1289</v>
      </c>
      <c r="D16" s="854" t="s">
        <v>1290</v>
      </c>
      <c r="E16" s="2428" t="s">
        <v>1291</v>
      </c>
      <c r="F16" s="728">
        <v>44562</v>
      </c>
      <c r="G16" s="2156">
        <v>44896</v>
      </c>
      <c r="H16" s="729">
        <v>145000</v>
      </c>
      <c r="I16" s="729">
        <v>150000</v>
      </c>
      <c r="J16" s="1122"/>
      <c r="K16" s="1122"/>
      <c r="L16" s="1123" t="s">
        <v>37</v>
      </c>
      <c r="M16" s="1124" t="s">
        <v>1324</v>
      </c>
      <c r="N16" s="1125" t="s">
        <v>49</v>
      </c>
      <c r="O16" s="1126" t="s">
        <v>49</v>
      </c>
      <c r="P16" s="1126"/>
      <c r="Q16" s="1126"/>
      <c r="R16" s="1127"/>
      <c r="S16" s="1126" t="s">
        <v>49</v>
      </c>
      <c r="T16" s="1126" t="s">
        <v>49</v>
      </c>
      <c r="U16" s="1126"/>
      <c r="V16" s="1151">
        <v>44323</v>
      </c>
      <c r="W16" s="1559" t="s">
        <v>1326</v>
      </c>
      <c r="X16" s="1126" t="s">
        <v>49</v>
      </c>
      <c r="Y16" s="1196" t="s">
        <v>49</v>
      </c>
      <c r="Z16" s="1130"/>
      <c r="AA16" s="1545"/>
      <c r="AB16" s="1131" t="s">
        <v>146</v>
      </c>
      <c r="AC16" s="1132" t="s">
        <v>547</v>
      </c>
      <c r="AD16" s="347"/>
    </row>
    <row r="17" spans="1:29" s="238" customFormat="1" ht="21" customHeight="1" x14ac:dyDescent="0.2">
      <c r="A17" s="1923"/>
      <c r="C17" s="1923"/>
      <c r="D17" s="1923"/>
      <c r="E17" s="1923"/>
      <c r="F17" s="1923"/>
      <c r="G17" s="1923"/>
      <c r="H17" s="1923"/>
      <c r="I17" s="1923"/>
      <c r="J17" s="1923"/>
      <c r="K17" s="1923"/>
      <c r="L17" s="1923"/>
      <c r="M17" s="1923"/>
      <c r="N17" s="1780"/>
      <c r="O17" s="1924"/>
      <c r="P17" s="1780"/>
      <c r="Q17" s="1924"/>
      <c r="R17" s="1925"/>
      <c r="S17" s="1925"/>
      <c r="T17" s="1926"/>
      <c r="U17" s="1927"/>
      <c r="V17" s="1928"/>
      <c r="W17" s="1941"/>
      <c r="X17" s="1661"/>
      <c r="Y17" s="1661"/>
      <c r="Z17" s="957"/>
      <c r="AA17" s="957"/>
      <c r="AB17" s="1662"/>
      <c r="AC17" s="1663"/>
    </row>
    <row r="18" spans="1:29" ht="12" customHeight="1" x14ac:dyDescent="0.25">
      <c r="B18" s="2716" t="s">
        <v>77</v>
      </c>
      <c r="C18" s="2714" t="s">
        <v>16</v>
      </c>
      <c r="D18" s="2715"/>
      <c r="E18" s="2713" t="s">
        <v>91</v>
      </c>
      <c r="F18" s="2713"/>
      <c r="G18" s="2705"/>
      <c r="H18" s="2705"/>
      <c r="L18" s="396"/>
      <c r="M18" s="1929"/>
      <c r="N18" s="1930"/>
      <c r="O18" s="1930"/>
      <c r="P18" s="256"/>
      <c r="Q18" s="256"/>
      <c r="R18" s="256"/>
      <c r="S18" s="256"/>
    </row>
    <row r="19" spans="1:29" s="252" customFormat="1" ht="12" customHeight="1" x14ac:dyDescent="0.25">
      <c r="A19" s="1721"/>
      <c r="B19" s="2717"/>
      <c r="C19" s="1931" t="s">
        <v>42</v>
      </c>
      <c r="D19" s="1931" t="s">
        <v>41</v>
      </c>
      <c r="E19" s="1931" t="s">
        <v>42</v>
      </c>
      <c r="F19" s="1936" t="s">
        <v>41</v>
      </c>
      <c r="G19" s="2705"/>
      <c r="H19" s="2705"/>
      <c r="I19" s="396"/>
      <c r="J19" s="396"/>
      <c r="K19" s="396"/>
      <c r="L19" s="396"/>
      <c r="M19" s="1929"/>
      <c r="N19" s="1930"/>
      <c r="O19" s="1930"/>
      <c r="P19" s="256"/>
      <c r="Q19" s="256"/>
      <c r="R19" s="256"/>
      <c r="S19" s="256"/>
      <c r="T19" s="256"/>
      <c r="U19" s="256"/>
      <c r="V19" s="398"/>
      <c r="W19" s="251"/>
      <c r="X19" s="256"/>
      <c r="Y19" s="256"/>
    </row>
    <row r="20" spans="1:29" s="252" customFormat="1" ht="12" customHeight="1" x14ac:dyDescent="0.25">
      <c r="A20" s="1721"/>
      <c r="B20" s="1932" t="s">
        <v>38</v>
      </c>
      <c r="C20" s="1529">
        <v>10</v>
      </c>
      <c r="D20" s="1933">
        <f>+H6+H7+H8+H9+H10+H11+H12+H13+H14+H15</f>
        <v>0</v>
      </c>
      <c r="E20" s="1392">
        <v>10</v>
      </c>
      <c r="F20" s="1937">
        <f>+H6+H7+H8+H9+H10+H11+H12+H13+H14+H15</f>
        <v>0</v>
      </c>
      <c r="G20" s="2705"/>
      <c r="H20" s="2705"/>
      <c r="I20" s="396"/>
      <c r="J20" s="396"/>
      <c r="K20" s="396"/>
      <c r="L20" s="396"/>
      <c r="M20" s="1929"/>
      <c r="N20" s="1930"/>
      <c r="O20" s="1930"/>
      <c r="P20" s="256"/>
      <c r="Q20" s="256"/>
      <c r="R20" s="256"/>
      <c r="S20" s="256"/>
      <c r="T20" s="256"/>
      <c r="U20" s="256"/>
      <c r="V20" s="398"/>
      <c r="W20" s="251"/>
      <c r="X20" s="256"/>
      <c r="Y20" s="256"/>
    </row>
    <row r="21" spans="1:29" s="252" customFormat="1" ht="12.75" customHeight="1" x14ac:dyDescent="0.25">
      <c r="A21" s="1721"/>
      <c r="B21" s="2429" t="s">
        <v>37</v>
      </c>
      <c r="C21" s="1529">
        <v>1</v>
      </c>
      <c r="D21" s="1933">
        <f>+H16</f>
        <v>145000</v>
      </c>
      <c r="E21" s="1392">
        <v>1</v>
      </c>
      <c r="F21" s="1937">
        <f>+I16</f>
        <v>150000</v>
      </c>
      <c r="G21" s="2427"/>
      <c r="H21" s="2427"/>
      <c r="I21" s="396"/>
      <c r="J21" s="396"/>
      <c r="K21" s="396"/>
      <c r="L21" s="396"/>
      <c r="M21" s="1929"/>
      <c r="N21" s="1930"/>
      <c r="O21" s="1930"/>
      <c r="P21" s="256"/>
      <c r="Q21" s="256"/>
      <c r="R21" s="256"/>
      <c r="S21" s="256"/>
      <c r="T21" s="256"/>
      <c r="U21" s="256"/>
      <c r="V21" s="398"/>
      <c r="W21" s="251"/>
      <c r="X21" s="256"/>
      <c r="Y21" s="256"/>
    </row>
    <row r="22" spans="1:29" s="252" customFormat="1" ht="12" customHeight="1" x14ac:dyDescent="0.25">
      <c r="A22" s="1721"/>
      <c r="B22" s="1931" t="s">
        <v>39</v>
      </c>
      <c r="C22" s="1529">
        <f>SUM(C20:C20)</f>
        <v>10</v>
      </c>
      <c r="D22" s="1934">
        <f>SUM(D20:D20)</f>
        <v>0</v>
      </c>
      <c r="E22" s="1392">
        <f>SUM(E20:E20)</f>
        <v>10</v>
      </c>
      <c r="F22" s="1938">
        <f>SUM(F20:F20)</f>
        <v>0</v>
      </c>
      <c r="G22" s="2705"/>
      <c r="H22" s="2705"/>
      <c r="I22" s="397"/>
      <c r="J22" s="397"/>
      <c r="K22" s="397"/>
      <c r="L22" s="1170"/>
      <c r="M22" s="1929"/>
      <c r="N22" s="1930"/>
      <c r="O22" s="1930"/>
      <c r="P22" s="256"/>
      <c r="Q22" s="256"/>
      <c r="R22" s="256"/>
      <c r="S22" s="256"/>
      <c r="T22" s="256"/>
      <c r="U22" s="256"/>
      <c r="V22" s="398"/>
      <c r="W22" s="251"/>
      <c r="X22" s="256"/>
      <c r="Y22" s="256"/>
    </row>
    <row r="23" spans="1:29" ht="111" customHeight="1" x14ac:dyDescent="0.25">
      <c r="F23" s="252"/>
      <c r="G23" s="2706"/>
      <c r="H23" s="2706"/>
      <c r="I23" s="397"/>
      <c r="J23" s="397"/>
      <c r="K23" s="397"/>
      <c r="L23" s="988"/>
      <c r="N23" s="867"/>
    </row>
    <row r="24" spans="1:29" ht="111" customHeight="1" x14ac:dyDescent="0.25">
      <c r="F24" s="252"/>
      <c r="G24" s="1723"/>
      <c r="H24" s="1724"/>
      <c r="I24" s="397"/>
      <c r="J24" s="397"/>
      <c r="K24" s="397"/>
      <c r="L24" s="988"/>
    </row>
    <row r="25" spans="1:29" ht="111" customHeight="1" x14ac:dyDescent="0.25">
      <c r="H25" s="397"/>
      <c r="I25" s="397"/>
      <c r="J25" s="397"/>
      <c r="K25" s="397"/>
      <c r="L25" s="988"/>
    </row>
    <row r="26" spans="1:29" ht="111" customHeight="1" x14ac:dyDescent="0.25">
      <c r="H26" s="397"/>
      <c r="I26" s="397"/>
      <c r="J26" s="397"/>
      <c r="K26" s="397"/>
      <c r="L26" s="988"/>
    </row>
    <row r="27" spans="1:29" ht="111" customHeight="1" x14ac:dyDescent="0.25">
      <c r="A27" s="1175"/>
      <c r="B27" s="210"/>
      <c r="G27" s="716"/>
      <c r="H27" s="397"/>
      <c r="I27" s="397"/>
      <c r="J27" s="397"/>
      <c r="K27" s="397"/>
      <c r="L27" s="988"/>
      <c r="N27" s="868"/>
    </row>
    <row r="28" spans="1:29" ht="111" customHeight="1" x14ac:dyDescent="0.25">
      <c r="A28" s="1175"/>
      <c r="B28" s="210"/>
      <c r="G28" s="716"/>
      <c r="H28" s="397"/>
      <c r="I28" s="397"/>
      <c r="J28" s="397"/>
      <c r="K28" s="397"/>
      <c r="L28" s="988"/>
      <c r="N28" s="868"/>
    </row>
    <row r="29" spans="1:29" ht="111" customHeight="1" x14ac:dyDescent="0.25">
      <c r="A29" s="1175"/>
      <c r="B29" s="210"/>
      <c r="G29" s="716"/>
      <c r="H29" s="397"/>
      <c r="I29" s="397"/>
      <c r="J29" s="397"/>
      <c r="K29" s="397"/>
      <c r="L29" s="988"/>
      <c r="N29" s="868"/>
    </row>
    <row r="30" spans="1:29" ht="111" customHeight="1" x14ac:dyDescent="0.25">
      <c r="A30" s="1175"/>
      <c r="B30" s="210"/>
      <c r="G30" s="716"/>
      <c r="H30" s="397"/>
      <c r="I30" s="397"/>
      <c r="J30" s="397"/>
      <c r="K30" s="397"/>
      <c r="L30" s="988"/>
      <c r="N30" s="868"/>
    </row>
    <row r="31" spans="1:29" ht="111" customHeight="1" x14ac:dyDescent="0.25">
      <c r="A31" s="1175"/>
      <c r="B31" s="210"/>
      <c r="G31" s="716"/>
      <c r="H31" s="397"/>
      <c r="I31" s="397"/>
      <c r="J31" s="397"/>
      <c r="K31" s="397"/>
      <c r="L31" s="988"/>
      <c r="N31" s="868"/>
    </row>
    <row r="32" spans="1:29" ht="111" customHeight="1" x14ac:dyDescent="0.25">
      <c r="A32" s="1175"/>
      <c r="B32" s="210"/>
      <c r="G32" s="716"/>
      <c r="H32" s="397"/>
      <c r="I32" s="397"/>
      <c r="J32" s="397"/>
      <c r="K32" s="397"/>
      <c r="L32" s="988"/>
      <c r="N32" s="868"/>
    </row>
    <row r="33" spans="1:14" ht="111" customHeight="1" x14ac:dyDescent="0.25">
      <c r="A33" s="1175"/>
      <c r="B33" s="210"/>
      <c r="G33" s="716"/>
      <c r="H33" s="397"/>
      <c r="I33" s="397"/>
      <c r="J33" s="397"/>
      <c r="K33" s="397"/>
      <c r="L33" s="988"/>
      <c r="N33" s="868"/>
    </row>
    <row r="34" spans="1:14" ht="111" customHeight="1" x14ac:dyDescent="0.25">
      <c r="A34" s="1175"/>
      <c r="B34" s="210"/>
      <c r="G34" s="716"/>
      <c r="H34" s="397"/>
      <c r="I34" s="397"/>
      <c r="J34" s="397"/>
      <c r="K34" s="397"/>
      <c r="L34" s="988"/>
      <c r="N34" s="868"/>
    </row>
    <row r="35" spans="1:14" ht="111" customHeight="1" x14ac:dyDescent="0.25">
      <c r="A35" s="1175"/>
      <c r="B35" s="210"/>
      <c r="G35" s="716"/>
      <c r="H35" s="397"/>
      <c r="I35" s="397"/>
      <c r="J35" s="397"/>
      <c r="K35" s="397"/>
      <c r="L35" s="988"/>
      <c r="N35" s="868"/>
    </row>
  </sheetData>
  <mergeCells count="30">
    <mergeCell ref="A3:A5"/>
    <mergeCell ref="G19:H19"/>
    <mergeCell ref="G20:H20"/>
    <mergeCell ref="G22:H22"/>
    <mergeCell ref="G23:H23"/>
    <mergeCell ref="B3:B5"/>
    <mergeCell ref="C3:C5"/>
    <mergeCell ref="D3:D5"/>
    <mergeCell ref="E18:F18"/>
    <mergeCell ref="G18:H18"/>
    <mergeCell ref="C18:D18"/>
    <mergeCell ref="B18:B19"/>
    <mergeCell ref="AB3:AB5"/>
    <mergeCell ref="L3:L5"/>
    <mergeCell ref="M3:M5"/>
    <mergeCell ref="I3:I5"/>
    <mergeCell ref="AC3:AC5"/>
    <mergeCell ref="AA3:AA5"/>
    <mergeCell ref="W3:W5"/>
    <mergeCell ref="X3:X5"/>
    <mergeCell ref="Y3:Y5"/>
    <mergeCell ref="Z3:Z5"/>
    <mergeCell ref="V3:V5"/>
    <mergeCell ref="K3:K5"/>
    <mergeCell ref="C1:Q1"/>
    <mergeCell ref="F3:G3"/>
    <mergeCell ref="N3:Q3"/>
    <mergeCell ref="E3:E5"/>
    <mergeCell ref="H3:H5"/>
    <mergeCell ref="B2:E2"/>
  </mergeCells>
  <printOptions horizontalCentered="1"/>
  <pageMargins left="0" right="0" top="0" bottom="0" header="0" footer="0"/>
  <pageSetup paperSize="9" orientation="landscape" r:id="rId1"/>
  <headerFooter>
    <oddFooter>&amp;Rกลุ่มงานยุทธศาสตร์และแผนงานโครงการ2565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32</vt:i4>
      </vt:variant>
      <vt:variant>
        <vt:lpstr>ช่วงที่มีชื่อ</vt:lpstr>
      </vt:variant>
      <vt:variant>
        <vt:i4>21</vt:i4>
      </vt:variant>
    </vt:vector>
  </HeadingPairs>
  <TitlesOfParts>
    <vt:vector size="53" baseType="lpstr">
      <vt:lpstr>แผนจังหวัด</vt:lpstr>
      <vt:lpstr>ภาพจังหวัดเดิม-รวมปรับ</vt:lpstr>
      <vt:lpstr>ภาพจังหวัดปรับ</vt:lpstr>
      <vt:lpstr>สรุปโครงการ ปรับ</vt:lpstr>
      <vt:lpstr>สรุปโครงการเงินบำรุง</vt:lpstr>
      <vt:lpstr>สรุปดำเนินการ2565</vt:lpstr>
      <vt:lpstr>ยุทธ1</vt:lpstr>
      <vt:lpstr>ยุทธ2</vt:lpstr>
      <vt:lpstr>ยุทธ3</vt:lpstr>
      <vt:lpstr>ยุทธ4</vt:lpstr>
      <vt:lpstr>ปฐมภูมิ 1</vt:lpstr>
      <vt:lpstr>ปฐมภูมิ 2</vt:lpstr>
      <vt:lpstr>ปฐมภูมิ 3</vt:lpstr>
      <vt:lpstr>ปฐมภูมิ 4</vt:lpstr>
      <vt:lpstr>ศพ2565</vt:lpstr>
      <vt:lpstr>ทะเบียนศูนย์แพทย์</vt:lpstr>
      <vt:lpstr>ยุทธ2งบสนับสนุน</vt:lpstr>
      <vt:lpstr>ยุทธ3งบสวัสดิการและสนับสนุน2565</vt:lpstr>
      <vt:lpstr>ยุทธ4งบสนับสนุน </vt:lpstr>
      <vt:lpstr>พัฒนา2565</vt:lpstr>
      <vt:lpstr>พัฒนาบุคคล</vt:lpstr>
      <vt:lpstr>HRD2565</vt:lpstr>
      <vt:lpstr>กลุ่มการ2565 (2)</vt:lpstr>
      <vt:lpstr> ทันตกรรม</vt:lpstr>
      <vt:lpstr>ศ.พัฒนาคุณภาพ</vt:lpstr>
      <vt:lpstr>เภสัช</vt:lpstr>
      <vt:lpstr>สังคมสงเคราห์</vt:lpstr>
      <vt:lpstr>พยาธิ</vt:lpstr>
      <vt:lpstr>อาชีว</vt:lpstr>
      <vt:lpstr>รับเรื่องร้องเรียน</vt:lpstr>
      <vt:lpstr>ลูกค้าสัมพันธ์</vt:lpstr>
      <vt:lpstr>บริหารนอกแผน9ธค64</vt:lpstr>
      <vt:lpstr>'ปฐมภูมิ 1'!Print_Area</vt:lpstr>
      <vt:lpstr>'ปฐมภูมิ 2'!Print_Area</vt:lpstr>
      <vt:lpstr>'ปฐมภูมิ 3'!Print_Area</vt:lpstr>
      <vt:lpstr>ยุทธ2!Print_Area</vt:lpstr>
      <vt:lpstr>ยุทธ3!Print_Area</vt:lpstr>
      <vt:lpstr>ศพ2565!Print_Area</vt:lpstr>
      <vt:lpstr>'สรุปโครงการ ปรับ'!Print_Area</vt:lpstr>
      <vt:lpstr>ทะเบียนศูนย์แพทย์!Print_Titles</vt:lpstr>
      <vt:lpstr>'ปฐมภูมิ 1'!Print_Titles</vt:lpstr>
      <vt:lpstr>'ปฐมภูมิ 2'!Print_Titles</vt:lpstr>
      <vt:lpstr>'ปฐมภูมิ 3'!Print_Titles</vt:lpstr>
      <vt:lpstr>'ปฐมภูมิ 4'!Print_Titles</vt:lpstr>
      <vt:lpstr>ยุทธ1!Print_Titles</vt:lpstr>
      <vt:lpstr>ยุทธ2!Print_Titles</vt:lpstr>
      <vt:lpstr>ยุทธ2งบสนับสนุน!Print_Titles</vt:lpstr>
      <vt:lpstr>ยุทธ3!Print_Titles</vt:lpstr>
      <vt:lpstr>ยุทธ3งบสวัสดิการและสนับสนุน2565!Print_Titles</vt:lpstr>
      <vt:lpstr>ยุทธ4!Print_Titles</vt:lpstr>
      <vt:lpstr>'ยุทธ4งบสนับสนุน '!Print_Titles</vt:lpstr>
      <vt:lpstr>รับเรื่องร้องเรียน!Print_Titles</vt:lpstr>
      <vt:lpstr>ศ.พัฒนาคุณภาพ!Print_Titles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SKH</cp:lastModifiedBy>
  <cp:lastPrinted>2022-07-04T02:53:07Z</cp:lastPrinted>
  <dcterms:created xsi:type="dcterms:W3CDTF">2009-08-21T13:54:07Z</dcterms:created>
  <dcterms:modified xsi:type="dcterms:W3CDTF">2022-07-04T07:47:41Z</dcterms:modified>
</cp:coreProperties>
</file>