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tabRatio="885" activeTab="0"/>
  </bookViews>
  <sheets>
    <sheet name="แผนยุทธศาสตร์" sheetId="1" r:id="rId1"/>
    <sheet name="โครงการความสอดคล้อง-65" sheetId="2" r:id="rId2"/>
    <sheet name="แผนปฏิบัติการ ปี 65" sheetId="3" r:id="rId3"/>
    <sheet name="ความสอดคล้องแผนจังหวัด กระทรวง " sheetId="4" r:id="rId4"/>
    <sheet name="KPI กระทรวง 65" sheetId="5" r:id="rId5"/>
    <sheet name="บัญขี-ยุทธ์-แผน จังหวัด-65" sheetId="6" r:id="rId6"/>
  </sheets>
  <externalReferences>
    <externalReference r:id="rId9"/>
  </externalReferences>
  <definedNames>
    <definedName name="____xlnm.Print_Titles_15" localSheetId="1">#REF!</definedName>
    <definedName name="____xlnm.Print_Titles_15">#REF!</definedName>
    <definedName name="____xlnm.Print_Titles_3" localSheetId="1">#REF!</definedName>
    <definedName name="____xlnm.Print_Titles_3">#REF!</definedName>
    <definedName name="___xlnm.Print_Titles_10" localSheetId="1">#REF!</definedName>
    <definedName name="___xlnm.Print_Titles_10">#REF!</definedName>
    <definedName name="___xlnm.Print_Titles_11" localSheetId="1">#REF!</definedName>
    <definedName name="___xlnm.Print_Titles_11">#REF!</definedName>
    <definedName name="___xlnm.Print_Titles_12" localSheetId="1">#REF!</definedName>
    <definedName name="___xlnm.Print_Titles_12">#REF!</definedName>
    <definedName name="___xlnm.Print_Titles_15" localSheetId="1">#REF!</definedName>
    <definedName name="___xlnm.Print_Titles_15">#REF!</definedName>
    <definedName name="___xlnm.Print_Titles_2" localSheetId="1">#REF!</definedName>
    <definedName name="___xlnm.Print_Titles_2">#REF!</definedName>
    <definedName name="___xlnm.Print_Titles_3" localSheetId="1">#REF!</definedName>
    <definedName name="___xlnm.Print_Titles_3">#REF!</definedName>
    <definedName name="___xlnm.Print_Titles_4" localSheetId="1">#REF!</definedName>
    <definedName name="___xlnm.Print_Titles_4">#REF!</definedName>
    <definedName name="___xlnm.Print_Titles_5" localSheetId="1">#REF!</definedName>
    <definedName name="___xlnm.Print_Titles_5">#REF!</definedName>
    <definedName name="___xlnm.Print_Titles_7" localSheetId="1">#REF!</definedName>
    <definedName name="___xlnm.Print_Titles_7">#REF!</definedName>
    <definedName name="__xlnm.Print_Titles_10" localSheetId="1">#REF!</definedName>
    <definedName name="__xlnm.Print_Titles_10">#REF!</definedName>
    <definedName name="__xlnm.Print_Titles_11" localSheetId="1">#REF!</definedName>
    <definedName name="__xlnm.Print_Titles_11">#REF!</definedName>
    <definedName name="__xlnm.Print_Titles_12" localSheetId="1">#REF!</definedName>
    <definedName name="__xlnm.Print_Titles_12">#REF!</definedName>
    <definedName name="__xlnm.Print_Titles_15" localSheetId="1">#REF!</definedName>
    <definedName name="__xlnm.Print_Titles_15">#REF!</definedName>
    <definedName name="__xlnm.Print_Titles_2" localSheetId="1">#REF!</definedName>
    <definedName name="__xlnm.Print_Titles_2">#REF!</definedName>
    <definedName name="__xlnm.Print_Titles_3" localSheetId="1">#REF!</definedName>
    <definedName name="__xlnm.Print_Titles_3">#REF!</definedName>
    <definedName name="__xlnm.Print_Titles_4" localSheetId="1">#REF!</definedName>
    <definedName name="__xlnm.Print_Titles_4">#REF!</definedName>
    <definedName name="__xlnm.Print_Titles_5" localSheetId="1">#REF!</definedName>
    <definedName name="__xlnm.Print_Titles_5">#REF!</definedName>
    <definedName name="__xlnm.Print_Titles_7" localSheetId="1">#REF!</definedName>
    <definedName name="__xlnm.Print_Titles_7">#REF!</definedName>
    <definedName name="_xlfn.BAHTTEXT" hidden="1">#NAME?</definedName>
    <definedName name="_xlnm.Print_Titles" localSheetId="4">'KPI กระทรวง 65'!$2:$3</definedName>
    <definedName name="_xlnm.Print_Titles" localSheetId="3">'ความสอดคล้องแผนจังหวัด กระทรวง '!$1:$2</definedName>
    <definedName name="_xlnm.Print_Titles" localSheetId="1">'โครงการความสอดคล้อง-65'!$4:$7</definedName>
    <definedName name="ก" localSheetId="1">#REF!</definedName>
    <definedName name="ก">#REF!</definedName>
    <definedName name="การ" localSheetId="1">#REF!</definedName>
    <definedName name="การ">#REF!</definedName>
    <definedName name="บุหรี่" localSheetId="1">#REF!</definedName>
    <definedName name="บุหรี่">#REF!</definedName>
    <definedName name="พี่จาว" localSheetId="1">#REF!</definedName>
    <definedName name="พี่จาว">#REF!</definedName>
  </definedNames>
  <calcPr fullCalcOnLoad="1"/>
</workbook>
</file>

<file path=xl/sharedStrings.xml><?xml version="1.0" encoding="utf-8"?>
<sst xmlns="http://schemas.openxmlformats.org/spreadsheetml/2006/main" count="2607" uniqueCount="1240">
  <si>
    <t xml:space="preserve"> </t>
  </si>
  <si>
    <t>กิจกรรม</t>
  </si>
  <si>
    <t>กลุ่มเป้าหมาย</t>
  </si>
  <si>
    <t>ผู้รับผิดชอบ</t>
  </si>
  <si>
    <t>ระยะเวลา</t>
  </si>
  <si>
    <t xml:space="preserve">วิธีการประเมินผล </t>
  </si>
  <si>
    <t>ผลงาน</t>
  </si>
  <si>
    <t>หมายเหตุ : ทุกรายการสามารถถัวเฉลี่ยกันได้</t>
  </si>
  <si>
    <t>รวมเป็นเงินทั้งสิ้น</t>
  </si>
  <si>
    <t>ผู้เห็นชอบแผน</t>
  </si>
  <si>
    <t>และจำนวน</t>
  </si>
  <si>
    <t>จำนวน</t>
  </si>
  <si>
    <t>บาท</t>
  </si>
  <si>
    <t>ยุทธศาสตร์ที่ 1</t>
  </si>
  <si>
    <t>ยุทธศาสตร์ที่ 2</t>
  </si>
  <si>
    <t>ยุทธศาสตร์ที่ 3</t>
  </si>
  <si>
    <t>เป้าประสงค์</t>
  </si>
  <si>
    <t>โครงการ</t>
  </si>
  <si>
    <t>งบประมาณ</t>
  </si>
  <si>
    <t>แหล่ง</t>
  </si>
  <si>
    <t xml:space="preserve">ความสอดคล้องกับยุทธศาสตร์จังหวัด </t>
  </si>
  <si>
    <t>ตอบบริบท</t>
  </si>
  <si>
    <t>(บาท)</t>
  </si>
  <si>
    <t>พื้นที่</t>
  </si>
  <si>
    <t>( / )</t>
  </si>
  <si>
    <t>ผู้เสนอแผนงาน</t>
  </si>
  <si>
    <t>แหล่งงบ</t>
  </si>
  <si>
    <t xml:space="preserve">หลักการและเหตูผล </t>
  </si>
  <si>
    <t>ตัวชี้วัด :  (ตัวชี้วัดโครงการ)</t>
  </si>
  <si>
    <t>(input process output)</t>
  </si>
  <si>
    <t>ระบุเดือน</t>
  </si>
  <si>
    <t>1</t>
  </si>
  <si>
    <t>2</t>
  </si>
  <si>
    <t>3</t>
  </si>
  <si>
    <t>4</t>
  </si>
  <si>
    <t>รายละเอียดงบประมาณ</t>
  </si>
  <si>
    <t>กิจกรรมหลัก</t>
  </si>
  <si>
    <t>ระบุไตรมาส</t>
  </si>
  <si>
    <t>ประมาณ(ระบุ)</t>
  </si>
  <si>
    <t>แผนงานที่....</t>
  </si>
  <si>
    <t>ยุทธศาสตร์ที่ 4</t>
  </si>
  <si>
    <t>ยุทธศาสตร์ของหน่วยงาน</t>
  </si>
  <si>
    <t>(ระบุ)</t>
  </si>
  <si>
    <t>เป้าหมาย</t>
  </si>
  <si>
    <t>ประเด็นจุดเน้น</t>
  </si>
  <si>
    <t>ปัญหาสาธารณสุขที่สำคัญ</t>
  </si>
  <si>
    <t xml:space="preserve">วิสัยทัศน์ </t>
  </si>
  <si>
    <t xml:space="preserve">พันธกิจ </t>
  </si>
  <si>
    <t>เป้าประสงค์หลัก</t>
  </si>
  <si>
    <t>ค่านิยม</t>
  </si>
  <si>
    <t>แผนพัฒนายุทธศาสตร์</t>
  </si>
  <si>
    <t>ประเด็นยุทธศาสตร์</t>
  </si>
  <si>
    <t>ยุทธศาสตร์ จังหวัดสงขลา</t>
  </si>
  <si>
    <t>ยุทธศาสตร์ที่ 1 พัฒนาการส่งเสริมส่งเสริมสุขภาพ ป้องกันและควบคุมโรค</t>
  </si>
  <si>
    <t>1. การพัฒนาคุณภาพชีวิตคนไทยทุกกลุ่มวัย (ด้านสุขภาพ)</t>
  </si>
  <si>
    <t>4. การบริหารจัดการสิ่งแวดล้อม</t>
  </si>
  <si>
    <t>ยุทธศาสตร์ 2 พัฒนาระบบบริการสุขภาพให้มีมาตรฐาน คุณภาพ</t>
  </si>
  <si>
    <t>5. การพัฒนาระบบการแพทย์ปฐมภูมิ (PCC)</t>
  </si>
  <si>
    <t>6. การพัฒนาระบบบริการสุขภาพ (SP)</t>
  </si>
  <si>
    <t>7. การพัฒนาระบบการแพทย์ฉุกเฉินครบวงจรและระบบการส่งต่อ</t>
  </si>
  <si>
    <t>ยุทธศาสตร์ 3 ระบบบริหารจัดการกำลังคนด้านสุขภาพ</t>
  </si>
  <si>
    <t>ยุทธศาสตร์ 4 พัฒนาระบบบริหารจัดการภาครัฐ</t>
  </si>
  <si>
    <t>รวมงบประมาณทั้งสิ้น</t>
  </si>
  <si>
    <t>แผนจังหวัดสงขลา</t>
  </si>
  <si>
    <t>ยุทธศาสตร์ฯ (4E)</t>
  </si>
  <si>
    <t>แผนงาน (15 แผนงาน)</t>
  </si>
  <si>
    <t>แผนยุทธศาสตร์จังหวัด</t>
  </si>
  <si>
    <t>ประเด็นจุดเน้นจังหวัด</t>
  </si>
  <si>
    <t>2. การพัฒนาคุณภาพชีวิตระดับอำเภอ (พชอ.)</t>
  </si>
  <si>
    <t>4.การบริหารจัดการสิ่งแวดล้อม</t>
  </si>
  <si>
    <t>5.การพัฒนาระบบการแพทย์ปฐมภูมิ (PCC)</t>
  </si>
  <si>
    <t>6.การพัฒนาระบบบริการสุขภาพ (Service plan) (ต่อ)</t>
  </si>
  <si>
    <r>
      <t xml:space="preserve">แผนงานที่ 8 : การพัฒนาตามโครงการพระราชดำริและพื้นที่เฉพาะ 
</t>
    </r>
    <r>
      <rPr>
        <b/>
        <sz val="12"/>
        <rFont val="TH SarabunPSK"/>
        <family val="2"/>
      </rPr>
      <t>(1 โครงการ 1 ตัวชี้วัด)</t>
    </r>
  </si>
  <si>
    <t>8.การพัฒนาตามโครงการพระราชดำริ</t>
  </si>
  <si>
    <t>ยุทธศาสตร์ที่ 3 พัฒนากำลังคนด้านสุขภาพสุขภาพฯ(People Excellent)</t>
  </si>
  <si>
    <t>ยุทธศาสตร์ที่ 4 พัฒนาระบบบริหารจัดการที่มีประสิทธิภาพ (Governance Excellent)</t>
  </si>
  <si>
    <t>12.การพัฒนาระบบข้อมูลสารสนเทศด้านสุขภาพ</t>
  </si>
  <si>
    <r>
      <t xml:space="preserve">แผนงานที่ 13 : การบริหารจัดการด้านการเงินการคลังสุขภาพ 
</t>
    </r>
    <r>
      <rPr>
        <b/>
        <sz val="12"/>
        <rFont val="TH SarabunPSK"/>
        <family val="2"/>
      </rPr>
      <t>(2 โครงการ 3 ตัวชี้วัด)</t>
    </r>
  </si>
  <si>
    <t>13.การบริหารจัดการ ด้านการเงินการคลังสุขภาพ</t>
  </si>
  <si>
    <t>แผนงานจังหวัด</t>
  </si>
  <si>
    <t>7.ระบบบริการการแพทย์ฉุกเฉินครบวงจรและระบบการส่งต่อ (ECS/RTI)</t>
  </si>
  <si>
    <t>2. การพัฒนาคุณภาพชีวิตระดับอำเภอ</t>
  </si>
  <si>
    <t>3. การป้องกัน ควบคุมโรค และการลดปัจจัยเสี่ยงด้านสุขภาพ</t>
  </si>
  <si>
    <t>8. การพัฒนาตามโครงการพระราชดำริ</t>
  </si>
  <si>
    <t>9. อุตสาหกรรมทางการแพทย์</t>
  </si>
  <si>
    <t>10. การพัฒนาระบบบริหารจัดการกำลังคนด้านสุขภาพ</t>
  </si>
  <si>
    <t>11. การพัฒนาระบบธรรมาภิบาลและองค์กรคุณภาพ</t>
  </si>
  <si>
    <t>12. การพัฒาระบบข้อมูลสารสนเทศด้านสุขภาพ</t>
  </si>
  <si>
    <t>13. การบริหารจัดการด้านการเงินการคลังสุขภาพ</t>
  </si>
  <si>
    <t xml:space="preserve">               โครงการตอบสนองยุทธศาสตร์             งานพัฒนา             งานประจำ</t>
  </si>
  <si>
    <t>หมายเหตุ/</t>
  </si>
  <si>
    <t>จุดเน้น</t>
  </si>
  <si>
    <t>จังหวัด</t>
  </si>
  <si>
    <t>จุดเน้นจังหวัด</t>
  </si>
  <si>
    <t xml:space="preserve">PP&amp;P Excellence
Promotion Prevention &amp; Protection Excellence
ส่งเสริมสุขภาพ ป้องกันโรคและคุ้มครองผู้บริโภคเป็นเลิศ
</t>
  </si>
  <si>
    <t>ยุทธศาสตร์ที่ 1 ส่งเสริมป้องกันและควบคุมโรคโดยการมีส่วนร่วมของชุมชน (PP&amp;P Excellence)</t>
  </si>
  <si>
    <t xml:space="preserve">PP&amp;P Excellence
Promotion Prevention &amp; Protection Excellence
ส่งเสริมสุขภาพ ป้องกันโรคและคุ้มครองผู้บริโภคเป็นเลิศ (ต่อ)
</t>
  </si>
  <si>
    <t>ยุทธศาสตร์ที่ 1 ส่งเสริมป้องกันและควบคุมโรคโดยการมีส่วนร่วมของชุมชน (PP&amp;P Excellence) (ต่อ)</t>
  </si>
  <si>
    <r>
      <t xml:space="preserve">แผนงานที่ 4 : การบริหารจัดการสิ่งแวดล้อม 
</t>
    </r>
    <r>
      <rPr>
        <b/>
        <sz val="12"/>
        <rFont val="TH SarabunPSK"/>
        <family val="2"/>
      </rPr>
      <t>(1 โครงการ 2 ตัวชี้วัด)</t>
    </r>
  </si>
  <si>
    <t>Service Excellence
บริการเป็นเลิศ</t>
  </si>
  <si>
    <t>ยุทธศาสตร์ที่ 2 พัฒนาระบบบริการสุขภาพฯ(Service Excellence)</t>
  </si>
  <si>
    <t>Service Excellence
บริการเป็นเลิศ
(ต่อ)</t>
  </si>
  <si>
    <t>ยุทธศาสตร์ที่ 2 พัฒนาระบบบริการสุขภาพฯ(Service Excellence) (ต่อ)</t>
  </si>
  <si>
    <t>กัญชาทางการแพทย์</t>
  </si>
  <si>
    <t xml:space="preserve">People Excellence
บุคลากรเป็นเลิศ
</t>
  </si>
  <si>
    <t xml:space="preserve">Governace Excellence 
บริหารเป็นเลิศด้วยธรรมาภิบาล
</t>
  </si>
  <si>
    <r>
      <t xml:space="preserve">แผนงานที่ 1 พัฒนาคุณภาพชีวิตคนไทยทุกกลุ่มวัย (ด้านสุขภาพ) 
</t>
    </r>
    <r>
      <rPr>
        <b/>
        <sz val="12"/>
        <color indexed="10"/>
        <rFont val="TH SarabunPSK"/>
        <family val="2"/>
      </rPr>
      <t>(2 โครงการ 8 ตัวชี้วัด)</t>
    </r>
  </si>
  <si>
    <r>
      <t xml:space="preserve">แผนงานที่ 7 : การพัฒนาระบบบริการการแพทย์ฉุกเฉินครบวงจรและระบบการส่งต่อ 
</t>
    </r>
    <r>
      <rPr>
        <b/>
        <sz val="12"/>
        <rFont val="TH SarabunPSK"/>
        <family val="2"/>
      </rPr>
      <t>(1 โครงการ 3 ตัวชี้วัด)</t>
    </r>
  </si>
  <si>
    <t>โครงการ (42 โครงการ)</t>
  </si>
  <si>
    <r>
      <t xml:space="preserve">แผนงานที่ 3 : การป้องกันควบคุมโรคและลดปัจจัยเสี่ยงด้านสุขภาพ
</t>
    </r>
    <r>
      <rPr>
        <b/>
        <sz val="12"/>
        <rFont val="TH SarabunPSK"/>
        <family val="2"/>
      </rPr>
      <t>(3 โครงการ 7 ตัวชี้วัด)</t>
    </r>
  </si>
  <si>
    <r>
      <t xml:space="preserve">แผนงานที่ 6 : การพัฒนาระบบบริการสุขภาพ (Service Plan) 
</t>
    </r>
    <r>
      <rPr>
        <b/>
        <sz val="12"/>
        <rFont val="TH SarabunPSK"/>
        <family val="2"/>
      </rPr>
      <t>(18 โครงการ 26 ตัวชี้วัด) (ต่อ)</t>
    </r>
  </si>
  <si>
    <r>
      <t xml:space="preserve">แผนงานที่ 14 : การพัฒนางานวิจัย และนวัตกรรมด้านสุขภาพ </t>
    </r>
    <r>
      <rPr>
        <b/>
        <sz val="12"/>
        <rFont val="TH SarabunPSK"/>
        <family val="2"/>
      </rPr>
      <t>(1 โครงการ 2 ตัวชี้วัด)</t>
    </r>
  </si>
  <si>
    <t>ไอที สมาร์ท (IT SMART)</t>
  </si>
  <si>
    <t xml:space="preserve">หมายเหตุ </t>
  </si>
  <si>
    <r>
      <rPr>
        <b/>
        <sz val="14"/>
        <rFont val="TH SarabunPSK"/>
        <family val="2"/>
      </rPr>
      <t>1.การพัฒนาคุณภาพชีวิตคนไทยทุกกลุ่มวัย</t>
    </r>
    <r>
      <rPr>
        <sz val="14"/>
        <rFont val="TH SarabunPSK"/>
        <family val="2"/>
      </rPr>
      <t xml:space="preserve">
1.1 การส่งเสริมสุขภาพกลุ่มวัยแม่และเด็ก
1.2 ทันตสาธารณสุข</t>
    </r>
  </si>
  <si>
    <r>
      <rPr>
        <b/>
        <sz val="14"/>
        <rFont val="TH SarabunPSK"/>
        <family val="2"/>
      </rPr>
      <t>3. การป้องกัน ควบคุมโรค และลดปัจจัยเสี่ยง ด้านสุขภาพ</t>
    </r>
    <r>
      <rPr>
        <sz val="14"/>
        <rFont val="TH SarabunPSK"/>
        <family val="2"/>
      </rPr>
      <t xml:space="preserve">
3.1 การป้องกัน ควบคุมโรคไข้เลือดออก
3.2 การพัฒนาระบบการตอบโต้ภาวะฉุกเฉิน และภัยสุขภาพ (EOC/SAT)
3.3 การป้องกันและควบคุมการบริโภคบุหรี่
3.4 การส่งเสริมองค์กรปลอดโฟม
</t>
    </r>
  </si>
  <si>
    <r>
      <rPr>
        <b/>
        <sz val="14"/>
        <rFont val="TH SarabunPSK"/>
        <family val="2"/>
      </rPr>
      <t>6.การพัฒนาระบบบริการสุขภาพ (Service plan)</t>
    </r>
    <r>
      <rPr>
        <sz val="14"/>
        <rFont val="TH SarabunPSK"/>
        <family val="2"/>
      </rPr>
      <t xml:space="preserve">
6.1 โรคไม่ติดต่อเรื้อรัง
6.2 โรคติดต่อ 
6.3 การใช้ยาอย่างสมเหตุสมผล (RDU)
</t>
    </r>
  </si>
  <si>
    <r>
      <rPr>
        <b/>
        <sz val="14"/>
        <rFont val="TH SarabunPSK"/>
        <family val="2"/>
      </rPr>
      <t>9.อุตสาหกรรมทางการแพทย์</t>
    </r>
    <r>
      <rPr>
        <sz val="14"/>
        <rFont val="TH SarabunPSK"/>
        <family val="2"/>
      </rPr>
      <t xml:space="preserve">
(การพัฒนาระบบการแพทย์แผนไทย และ เมืองสมุนไพร)</t>
    </r>
  </si>
  <si>
    <r>
      <rPr>
        <b/>
        <sz val="14"/>
        <rFont val="TH SarabunPSK"/>
        <family val="2"/>
      </rPr>
      <t>10.การพัฒนาระบบบริหารกำลังคนด้านสุขภาพ (Happy MOPH)</t>
    </r>
    <r>
      <rPr>
        <sz val="14"/>
        <rFont val="TH SarabunPSK"/>
        <family val="2"/>
      </rPr>
      <t xml:space="preserve">
10.1 การบริหารกำลังคนด้านสุขภาพ
10.2 การพัฒนาบุคลากรและองค์กรความสุข
</t>
    </r>
  </si>
  <si>
    <r>
      <rPr>
        <b/>
        <sz val="14"/>
        <rFont val="TH SarabunPSK"/>
        <family val="2"/>
      </rPr>
      <t xml:space="preserve">11.การพัฒนาระบบธรรมมาภิบาล และ องค์กรคุณภาพ </t>
    </r>
    <r>
      <rPr>
        <sz val="14"/>
        <rFont val="TH SarabunPSK"/>
        <family val="2"/>
      </rPr>
      <t xml:space="preserve">
11.1 การพัฒนาระบบคุณภาพ ความโปร่งใส และบริหารความเสี่ยง
11.2 การพัฒนาคุณภาพองค์กร (รพ.สต.ติดดาว)*
</t>
    </r>
  </si>
  <si>
    <t>ที่</t>
  </si>
  <si>
    <t>แผนงาน/โครงการ</t>
  </si>
  <si>
    <t>ค่าเป้าหมาย</t>
  </si>
  <si>
    <t>หน่วยงานรับผิดชอบ</t>
  </si>
  <si>
    <t xml:space="preserve">       1. ด้านส่งเสริมสุขภาพ ป้องกันโรค และคุ้มครองผู้บริโภคเป็นเลิศ (PP&amp;P Excellence)</t>
  </si>
  <si>
    <t xml:space="preserve">แผนงานที่ 1 : การพัฒนาคุณภาพชีวิตคนไทยทุกกลุ่มวัย (ด้านสุขภาพ) 
</t>
  </si>
  <si>
    <t>1. โครงการพัฒนาและสร้างศักยภาพคนไทยทุกกลุ่มวัย</t>
  </si>
  <si>
    <t>กรมอนามัย</t>
  </si>
  <si>
    <t>ร้อยละ 85</t>
  </si>
  <si>
    <t>ร้อยละ 62</t>
  </si>
  <si>
    <t>ไม่ต่ำกว่า 100</t>
  </si>
  <si>
    <t>กรมสุขภาพจิต</t>
  </si>
  <si>
    <t>ร้อยละ 50</t>
  </si>
  <si>
    <t>ร้อยละ 100</t>
  </si>
  <si>
    <t>กรมการแพทย์</t>
  </si>
  <si>
    <t>2. โครงการพัฒนาความรอบรู้ด้านสุขภาพของประชากร</t>
  </si>
  <si>
    <t>แผนงานที่ 2 : การพัฒนาคุณภาพชีวิตระดับอำเภอ</t>
  </si>
  <si>
    <t>1. โครงการการพัฒนาคุณภาพชีวิตระดับอำเภอ (พชอ.)</t>
  </si>
  <si>
    <t>ร้อยละ 75</t>
  </si>
  <si>
    <t>สสป.</t>
  </si>
  <si>
    <t>แผนงานที่ 3 : การป้องกันควบคุมโรคและลดปัจจัยเสี่ยงด้านสุขภาพ</t>
  </si>
  <si>
    <t>1. โครงการพัฒนาระบบการตอบโต้ภาวะฉุกเฉินและภัยสุขภาพ</t>
  </si>
  <si>
    <t>กสธฉ.</t>
  </si>
  <si>
    <t>กรมควบคุมโรค</t>
  </si>
  <si>
    <t>≥ร้อยละ 60</t>
  </si>
  <si>
    <t>≥ร้อยละ 70</t>
  </si>
  <si>
    <t>3. โครงการคุ้มครองผู้บริโภคด้านผลิตภัณฑ์สุขภาพและบริการสุขภาพ</t>
  </si>
  <si>
    <t>ร้อยละ 80</t>
  </si>
  <si>
    <t>อย.</t>
  </si>
  <si>
    <t>กรมอนามัย/สสอป./อย.</t>
  </si>
  <si>
    <t>จังหวัดละ 1 แห่ง</t>
  </si>
  <si>
    <t xml:space="preserve">แผนงานที่ 4 : การบริหารจัดการสิ่งแวดล้อม </t>
  </si>
  <si>
    <t>1.โครงการบริหารจัดการสิ่งแวดล้อม</t>
  </si>
  <si>
    <t>ร้อยละ 60</t>
  </si>
  <si>
    <t>ด้านบริการเป็นเลิศ (Service Excellence)</t>
  </si>
  <si>
    <t>แผนงานที่ 5 : การพัฒนาระบบการแพทย์ปฐมภูมิ</t>
  </si>
  <si>
    <t>1. โครงการพัฒนาระบบการแพทย์ปฐมภูมิ</t>
  </si>
  <si>
    <t>สสป./สบส.</t>
  </si>
  <si>
    <t xml:space="preserve">2. โครงการพัฒนาเครือข่ายกำลังคนด้านสุขภาพ และ อสม.
</t>
  </si>
  <si>
    <t>สบส.</t>
  </si>
  <si>
    <t>ร้อยละ 70</t>
  </si>
  <si>
    <t>แผนงานที่ 6 : การพัฒนาระบบบริการสุขภาพ (Service Plan)</t>
  </si>
  <si>
    <t>1. โครงการพัฒนาระบบบริการสุขภาพ สาขาโรคไม่ติดต่อเรื้อรัง</t>
  </si>
  <si>
    <t>2. โครงการพัฒนาระบบบริการโรคติดต่อ โรคอุบัติใหม่ และโรคอุบัติซ้ำ</t>
  </si>
  <si>
    <t>3. โครงการป้องกันและควบคุมการดื้อยาต้านจุลชีพและการใช้ยาอย่างสมเหตุสมผล</t>
  </si>
  <si>
    <t>กบรส.</t>
  </si>
  <si>
    <t>ไม่เพิ่มขึ้นจาก ปีปฏิทิน 61</t>
  </si>
  <si>
    <t>กรมการแพทย์แผนไทยฯ</t>
  </si>
  <si>
    <t>ไม่เกิน 8.0 ต่อประชากรแสนคน</t>
  </si>
  <si>
    <t>ศอ.ปส.สธ/กรมการแพทย์/กรมสุขภาพจิต/กบรส./กทม.</t>
  </si>
  <si>
    <t>สถาบันกัญชา/กรมการแพทย์แผนไทยฯ</t>
  </si>
  <si>
    <t>แผนงานที่ 7 : การพัฒนาระบบบริการการแพทย์ฉุกเฉินครบวงจรและระบบการส่งต่อ</t>
  </si>
  <si>
    <t>1. โครงการพัฒนาระบบบริการการแพทย์ฉุกเฉินครบวงจรและระบบการส่งต่อ</t>
  </si>
  <si>
    <t>สพฉ.</t>
  </si>
  <si>
    <t>กบรส./กรมการแพทย์</t>
  </si>
  <si>
    <t>แผนงานที่ 8 : การพัฒนาตามโครงการพระราชดำริ โครงการเฉลิมพระเกียรติ และพื้นที่เฉพาะ</t>
  </si>
  <si>
    <t>1. โครงการพระราชดำริ โครงการเฉลิมพระเกียรติ และโครงการพื้นที่เฉพาะ</t>
  </si>
  <si>
    <t>1. โครงการพัฒนาการท่องเที่ยวเชิงสุขภาพและการแพทย์</t>
  </si>
  <si>
    <t>เพิ่มขึ้นร้อยละ 5</t>
  </si>
  <si>
    <t>ด้านบุคลากรเป็นเลิศ (People Excellence)</t>
  </si>
  <si>
    <t>แผนงานที่ 10 : การพัฒนาระบบบริหารจัดการกำลังคนด้านสุขภาพ</t>
  </si>
  <si>
    <t>บค.</t>
  </si>
  <si>
    <t>กยผ.</t>
  </si>
  <si>
    <t>ด้านบริหารเป็นเลิศด้วยธรรมาภิบาล (Governance Excellence)</t>
  </si>
  <si>
    <t>แผนงานที่ 11 : การพัฒนาระบบธรรมาภิบาลและองค์กรคุณภาพ</t>
  </si>
  <si>
    <t xml:space="preserve">1. โครงการประเมินคุณธรรมความโปร่งใส </t>
  </si>
  <si>
    <t>ร้อยละ 92</t>
  </si>
  <si>
    <t>ศปท.</t>
  </si>
  <si>
    <t>กลุ่มตรวจสอบภายใน   ระดับกระทรวง</t>
  </si>
  <si>
    <t>2. โครงการพัฒนาองค์กรคุณภาพ</t>
  </si>
  <si>
    <t>กพร.</t>
  </si>
  <si>
    <t>แผนงานที่ 12 : การพัฒนาระบบข้อมูลสารสนเทศด้านสุขภาพ</t>
  </si>
  <si>
    <t xml:space="preserve">1. โครงการพัฒนาระบบข้อมูลข่าวสารเทคโนโลยีสุขภาพแห่งชาติ </t>
  </si>
  <si>
    <t>2. โครงการ Smart Hospital</t>
  </si>
  <si>
    <t>แผนงานที่ 13 : การบริหารจัดการด้านการเงินการคลังสุขภาพ</t>
  </si>
  <si>
    <t>1. โครงการลดความเหลื่อมล้ำของ 3 กองทุน</t>
  </si>
  <si>
    <t>สปสช.</t>
  </si>
  <si>
    <t>กศภ.</t>
  </si>
  <si>
    <t>2. โครงการบริหารจัดการด้านการเงินการคลัง</t>
  </si>
  <si>
    <t>แผนงานที่ 14 : การพัฒนางานวิจัยและนวัตกรรมด้านสุขภาพ</t>
  </si>
  <si>
    <t>1. โครงการพัฒนางานวิจัย/นวัตกรรม ผลิตภัณฑ์สุขภาพ และเทคโนโลยีทางการแพทย์</t>
  </si>
  <si>
    <t>กรมวิทยาศาสตร์ฯ</t>
  </si>
  <si>
    <t>กตร./กบรส.</t>
  </si>
  <si>
    <t>แผนงานที่ 3 : การป้องกันควบคุมโรคและลดปัจจัยเสี่ยงด้านสุขภาพ
(3 โครงการ 7 ตัวชี้วัด)</t>
  </si>
  <si>
    <t xml:space="preserve">แผนงานที่ 6 : การพัฒนาระบบบริการสุขภาพ (Service Plan) </t>
  </si>
  <si>
    <t>Governace Excellence 
บริหารเป็นเลิศด้วยธรรมาภิบาล</t>
  </si>
  <si>
    <t>แผนยุทธศาสตร์สุขภาพ จังหวัดสงขลา ปี 2565</t>
  </si>
  <si>
    <t>สรุปแผนงานโครงการและความสอดคล้องกับยุทธศาสตร์จังหวัด  ตามแผนปฏิบัติการประจำปี  2565  ของหน่วยงาน</t>
  </si>
  <si>
    <t>แผนงาน/โครงการ และตัวชี้วัด ประจำปีงบประมาณ พ.ศ. 2565 ของกระทรวงสาธารณสุข</t>
  </si>
  <si>
    <t>แผนยุทธศาสตร์สาธารณสุข กระทรวงสาธารณสุข ปี 2565
ณ 18 ตุลาคม 2564</t>
  </si>
  <si>
    <t>ยุทธศาสตร์และแผนจังหวัดสงขลา ปี 2565</t>
  </si>
  <si>
    <t xml:space="preserve"> - ปลอด การฆ่าตัวตาย
 - ปลอด ผลิตภัณฑ์สุขภาพอันตราย
 - ปลอด มารดาตาย
 - ลด โควิด - 19 (COVID-19)
 - ลด DM/HT
 - ลด วัณโรค
 - เพิ่ม New Normal (Medical care)
 - เพิ่ม สุขภาพผู้สูงวัย
 - ความรอบรู้ด้านสุขภาพ (Health Literacy)</t>
  </si>
  <si>
    <t xml:space="preserve"> - ปลอด การฆ่าตัวตาย 
 - ลด โควิด - 19 (COVID-19)
 - ลด DM/HT
 - ลด วัณโรค
 - เพิ่ม New Normal (Medical care)
 - เพิ่ม กัญชาทางการแพทย์</t>
  </si>
  <si>
    <t xml:space="preserve"> - ปลอด มารดาตาย
 - เพิ่ม สุขภาพผู้สูงวัย
 - ความรอบรู้ด้านสุขภาพ (Health Literacy)</t>
  </si>
  <si>
    <t xml:space="preserve"> - ปลอด ผลิตภัณฑ์สุขภาพอันตราย</t>
  </si>
  <si>
    <r>
      <t xml:space="preserve">แผนงานที่ 2 : การพัฒนาคุณภาพชีวิตระดับอำเภอ 
</t>
    </r>
    <r>
      <rPr>
        <b/>
        <sz val="12"/>
        <rFont val="TH SarabunPSK"/>
        <family val="2"/>
      </rPr>
      <t>(1 โครงการ 1 ตัวชี้วัด)</t>
    </r>
  </si>
  <si>
    <r>
      <rPr>
        <b/>
        <sz val="14"/>
        <rFont val="TH SarabunPSK"/>
        <family val="2"/>
      </rPr>
      <t>โครงการพัฒนาระบบการตอบโต้ภาวะฉุกเฉินและภัยสุขภาพ</t>
    </r>
    <r>
      <rPr>
        <sz val="12"/>
        <rFont val="TH SarabunPSK"/>
        <family val="2"/>
      </rPr>
      <t xml:space="preserve">
10) ระดับความสำเร็จในการจัดการภาวะฉุกเฉินทางสาธารณสุขของหน่วยงานระดับจังหวัด ร้อยละ 100</t>
    </r>
  </si>
  <si>
    <r>
      <rPr>
        <b/>
        <sz val="14"/>
        <rFont val="TH SarabunPSK"/>
        <family val="2"/>
      </rPr>
      <t>โครงการบริหารจัดการสิ่งแวดล้อม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17) ร้อยละของโรงพยาบาลที่พัฒนาอนามัยสิ่งแวดล้อมได้ตามเกณฑ์ GREEN &amp; CLEAN Hospital 
     17.1)  ร้อยละของโรงพยาบาลที่พัฒนาอนามัยสิ่งแวดล้อมได้ตามเกณฑ์ GREEN &amp; CLEAN Hospital ระดับดีมากขึ้นไป ร้อยละ 98
     17.2) ร้อยละของโรงพยาบาลที่พัฒนาอนามัยสิ่งแวดล้อมได้ตามเกณฑ์ GREEN &amp; CLEAN Hospital ผ่านเกณฑ์ระดับดีมาก Plus ร้อยละ 40
18) ร้อยละของจังหวัดจัดการปัจจัยเสี่ยงด้านสิ่งแวดล้อมที่ส่งผลต่อการลดลงของอัตราป่วยด้วยโรคที่เกี่ยวข้องกับสุขอนามัยและมลพิษสิ่งแวดล้อม ร้อยละ 60</t>
    </r>
  </si>
  <si>
    <r>
      <t xml:space="preserve">โครงการพัฒนาเครือข่ายกำลังคนด้านสุขภาพ และ อสม.
</t>
    </r>
    <r>
      <rPr>
        <sz val="12"/>
        <rFont val="TH SarabunPSK"/>
        <family val="2"/>
      </rPr>
      <t>21) ร้อยละของผู้ป่วย กลุ่มเป้าหมายที่ได้รับการดูแลจาก อสม. หมอประจำบ้านมีคุณภาพชีวิตที่ดี ร้อยละ 70</t>
    </r>
  </si>
  <si>
    <r>
      <rPr>
        <b/>
        <sz val="14"/>
        <rFont val="TH SarabunPSK"/>
        <family val="2"/>
      </rPr>
      <t>โครงการพัฒนาระบบบริการสุขภาพสาขาโรคไม่ติดต่อเรื้อรัง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22) ร้อยละอัตราตายของผู้ป่วยโรคหลอดเลือดสมองและได้รับการรักษา Stroke Unit
     22.1) อัตราตายของผู้ป่วยโรคหลอดเลือดสมอง (Stroke :I60-I69) &lt; ร้อยละ 7
     22.2) ร้อยละผู้ป่วยโรคหลอดเลือดสมอง (I60-I69) ที่มีอาการไม่เกิน 72 ชั่วโมงได้รับการรักษาใน Stroke Unit ≥ร้อยละ 60</t>
    </r>
  </si>
  <si>
    <r>
      <rPr>
        <b/>
        <sz val="14"/>
        <rFont val="TH SarabunPSK"/>
        <family val="2"/>
      </rPr>
      <t>โครงการป้องกันและควบคุมการดื้อยาต้านจุลชีพและการใช้ยาอย่างสมเหตุสมผล</t>
    </r>
    <r>
      <rPr>
        <sz val="14"/>
        <rFont val="TH SarabunPSK"/>
        <family val="2"/>
      </rPr>
      <t xml:space="preserve">
25</t>
    </r>
    <r>
      <rPr>
        <sz val="12"/>
        <rFont val="TH SarabunPSK"/>
        <family val="2"/>
      </rPr>
      <t xml:space="preserve">) ร้อยละจังหวัดที่ขับเคลื่อนการพัฒนาสู่จังหวัดใช้ยาอย่างสมเหตุผล (RDU province) ตามเกณฑ์ที่กำหนด (ร้อยละ 50)
26) อัตราการติดเชื้อดื้อยาในกระแสเลือด ไม่เพิ่มขึ้นจาก ปีปฏิทิน 61
</t>
    </r>
  </si>
  <si>
    <r>
      <rPr>
        <b/>
        <sz val="14"/>
        <rFont val="TH SarabunPSK"/>
        <family val="2"/>
      </rPr>
      <t>โครงการพัฒนาระบบบริการสุขภาพ สาขาทารกแรกเกิด</t>
    </r>
    <r>
      <rPr>
        <sz val="14"/>
        <rFont val="TH SarabunPSK"/>
        <family val="2"/>
      </rPr>
      <t xml:space="preserve">
27</t>
    </r>
    <r>
      <rPr>
        <sz val="12"/>
        <rFont val="TH SarabunPSK"/>
        <family val="2"/>
      </rPr>
      <t>) อัตราตายทารกแรกเกิดอายุน้อยกว่าหรือเท่ากับ 28 วัน (&lt; 3.6 : 1000 ทารกเกิดมีชีพ)</t>
    </r>
  </si>
  <si>
    <r>
      <rPr>
        <b/>
        <sz val="14"/>
        <rFont val="TH SarabunPSK"/>
        <family val="2"/>
      </rPr>
      <t>โครงการพัฒนาระบบการดูแลผู้ป่วยแบบประคับประคองและการดูแลผู้ป่วยกึ่งเฉียบพลัน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28) ร้อยละการให้การดูแลตามแผนการดูแลล่วงหน้า (Advance Care Planning) ในผู้ป่วยประคับประคองอย่างมีคุณภาพ ≥ร้อยละ 50</t>
    </r>
  </si>
  <si>
    <r>
      <rPr>
        <b/>
        <sz val="14"/>
        <rFont val="TH SarabunPSK"/>
        <family val="2"/>
      </rPr>
      <t>โครงการพัฒนาระบบบริการการแพทย์แผนไทยและการแพทย์ทางเลือก</t>
    </r>
    <r>
      <rPr>
        <sz val="12"/>
        <rFont val="TH SarabunPSK"/>
        <family val="2"/>
      </rPr>
      <t xml:space="preserve">
29)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 (ร้อยละ 21.5)</t>
    </r>
  </si>
  <si>
    <r>
      <rPr>
        <b/>
        <sz val="14"/>
        <rFont val="TH SarabunPSK"/>
        <family val="2"/>
      </rPr>
      <t>โครงการพัฒนาระบบบริการสุขภาพ 5 สาขาหลัก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32) อัตราตายผู้ป่วยติดเชื้อในกระแสเลือดแบบรุนแรงชนิด Community-acquired (น้อยกว่าร้อยละ 26)
33) Refracture Rate น้อยกว่าร้อยละ 20</t>
    </r>
  </si>
  <si>
    <r>
      <rPr>
        <b/>
        <sz val="14"/>
        <rFont val="TH SarabunPSK"/>
        <family val="2"/>
      </rPr>
      <t>โครงการพัฒนาระบบบริการสุขภาพสาขาโรคหัวใจ</t>
    </r>
    <r>
      <rPr>
        <sz val="14"/>
        <rFont val="TH SarabunPSK"/>
        <family val="2"/>
      </rPr>
      <t xml:space="preserve">
34</t>
    </r>
    <r>
      <rPr>
        <sz val="12"/>
        <rFont val="TH SarabunPSK"/>
        <family val="2"/>
      </rPr>
      <t>) 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
     34.1) อัตราตายของผู้ป่วยโรคกล้ามเนื้อหัวใจตายเฉียบพลันชนิด STEMI (&lt; ร้อยละ 8)
     34.2) ร้อยละของการให้การรักษาผู้ป่วย STEMI ได้ตามมาตรฐานเวลาที่กำหนด (≥ ร้อยละ 60)
             34.2.1) ร้อยละของผู้ป่วย STEMI ที่ได้รับยาละลายลิ่มเลือดได้ตามมาตรฐานเวลาที่กำหนด
             34.2.2) ร้อยละของผู้ป่วย STEMI ที่ได้รับการทำ Primary PCI ได้ตามมาตรฐานเวลาที่กำหนด</t>
    </r>
  </si>
  <si>
    <r>
      <rPr>
        <b/>
        <sz val="14"/>
        <rFont val="TH SarabunPSK"/>
        <family val="2"/>
      </rPr>
      <t>โครงการพัฒนาระบบบริการสุขภาพสาขาโรคไต</t>
    </r>
    <r>
      <rPr>
        <sz val="14"/>
        <rFont val="TH SarabunPSK"/>
        <family val="2"/>
      </rPr>
      <t xml:space="preserve">
36</t>
    </r>
    <r>
      <rPr>
        <sz val="12"/>
        <rFont val="TH SarabunPSK"/>
        <family val="2"/>
      </rPr>
      <t>) ร้อยละของผู้ป่วย CKD ที่มีอัตราการลดลงของ eGFR&lt;4 ml/min/1.73m2/yr  (≥ ร้อยละ 66)</t>
    </r>
  </si>
  <si>
    <r>
      <rPr>
        <b/>
        <sz val="14"/>
        <rFont val="TH SarabunPSK"/>
        <family val="2"/>
      </rPr>
      <t>โครงการพัฒนาระบบบริการสุขภาพสาขาจักษุวิทยา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37) ร้อยละของผู้ป่วยต้อกระจกชนิดบอด (Blinding Cataract) ได้รับการผ่าตัดภายใน 30 วัน (≥ ร้อยละ 85)</t>
    </r>
  </si>
  <si>
    <r>
      <rPr>
        <b/>
        <sz val="14"/>
        <rFont val="TH SarabunPSK"/>
        <family val="2"/>
      </rPr>
      <t>โครงการพัฒนาระบบบริการสุขภาพสาขาปลูกถ่ายอวัยวะ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38) 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A,S) (เพิ่มขึ้นร้อยละ 20)
</t>
    </r>
  </si>
  <si>
    <r>
      <rPr>
        <b/>
        <sz val="14"/>
        <rFont val="TH SarabunPSK"/>
        <family val="2"/>
      </rPr>
      <t>โครงการพัฒนาระบบบริการบ่าบัดรักษาผู้ป่วยยาเสพติด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39) ร้อยละของผู้ป่วยยาเสพติดเข้ารับการบำบัดรักษา และติดตามดูแลอย่างต่อเนื่อง 1 ปี (Retention Rate) (ร้อยละ 60)</t>
    </r>
  </si>
  <si>
    <r>
      <rPr>
        <b/>
        <sz val="14"/>
        <rFont val="TH SarabunPSK"/>
        <family val="2"/>
      </rPr>
      <t>โครงการพัฒนาระบบบริการดูแลระยะกลาง (Intermediate Care : IMC)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40) ร้อยละของ ผู้ป่วย Intermediate care * ได้รับการบริบาลฟื้นสภาพและติดตามจนครบ 6 เดือน หรือจน Barthel index = 20 ก่อนครบ 6 เดือน (≥ ร้อยละ 70)</t>
    </r>
  </si>
  <si>
    <r>
      <rPr>
        <b/>
        <sz val="14"/>
        <rFont val="TH SarabunPSK"/>
        <family val="2"/>
      </rPr>
      <t>โครงการพัฒนาระบบบริการ one day surgery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41) ร้อยละของผู้ป่วยที่เข้ารับการผ่าตัดแบบ One Day Surgery (≥ ร้อยละ 20 ของจำนวนผู้ป่วยทั้งหมดต่อปี ในกลุ่มโรค ที่ให้บริการ ODS)
42) ร้อยละของการ Re-admit ภายใน 1 เดือน จากการผ่าตัดโรคนิ่วในถุงน้ำดีและหรือถุงน้ำดีอักเสบ ผ่านการผ่าตัดแผลเล็ก (Minimally Invasive Surgery : MIS) (&lt; ร้อยละ 5)
</t>
    </r>
  </si>
  <si>
    <r>
      <rPr>
        <b/>
        <sz val="14"/>
        <rFont val="TH SarabunPSK"/>
        <family val="2"/>
      </rPr>
      <t>โครงการพัฒนาระบบบริการการแพทย์ฉุกเฉินครบวงจรและระบบการส่งต่อ</t>
    </r>
    <r>
      <rPr>
        <sz val="12"/>
        <rFont val="TH SarabunPSK"/>
        <family val="2"/>
      </rPr>
      <t xml:space="preserve">
44) อัตราการเสียชีวิตของผู้ป่วยวิกฤตฉุกเฉิน (Triage level 1) ภายใน 24 ชั่วโมง ในโรงพยาบาลระดับ A, S, M1 (ทั้งที่ ER และ Admit)  (&lt; ร้อยละ 10)
45) ร้อยละของประชากรเข้าถึงบริการการแพทย์ฉุกเฉิน (ร้อยละ 26)
46) ร้อยละของโรงพยาบาลศูนย์ผ่านเกณฑ์ ER คุณภาพ
     46.1) ร้อยละของโรงพยาบาลศูนย์ ผ่านเกณฑ์ ER คุณภาพ  (ร้อยละ 100)
     46.2) ร้อยละของโรงพยาบาลทั่วไป ผ่านเกณฑ์ ER คุณภาพ (ร้อยละ 80) </t>
    </r>
  </si>
  <si>
    <r>
      <rPr>
        <b/>
        <sz val="14"/>
        <rFont val="TH SarabunPSK"/>
        <family val="2"/>
      </rPr>
      <t>โครงการพระราชดำริ โครงการเฉลิมพระเกียรติ และโครงการพื้นที่เฉพาะ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47) ร้อยละของหน่วยบริการกลุ่มเป้าหมายมีมาตรฐานการบริการสุขภาพนักท่องเที่ยวในพื้นที่เกาะตามที่กำหนด</t>
    </r>
  </si>
  <si>
    <r>
      <t xml:space="preserve">แผนงานที่ 9 : อุตสาหกรรมทางการแพทย์ครบวงจร การท่องเที่ยวเชิงสุขภาพ ความงาม และ แพทย์แผนไทย 
</t>
    </r>
    <r>
      <rPr>
        <b/>
        <sz val="12"/>
        <rFont val="TH SarabunPSK"/>
        <family val="2"/>
      </rPr>
      <t>(1 โครงการ 2 ตัวชี้วัด)</t>
    </r>
  </si>
  <si>
    <r>
      <rPr>
        <b/>
        <sz val="14"/>
        <rFont val="TH SarabunPSK"/>
        <family val="2"/>
      </rPr>
      <t>โครงการพัฒนาระบบข้อมูลข่าวสารเทคโนโลยีสุขภาพแห่งชาติ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59) ร้อยละของจังหวัดที่ผ่านเกณฑ์คุณภาพข้อมูล (ร้อยละ 80)</t>
    </r>
  </si>
  <si>
    <r>
      <rPr>
        <b/>
        <sz val="14"/>
        <rFont val="TH SarabunPSK"/>
        <family val="2"/>
      </rPr>
      <t>โครงการ Smart Hospital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60) ร้อยละของโรงพยาบาลที่มีบริการรับยาที่ร้านยา โดยใบสั่งยาอิเล็กทรอนิกส์ (e-prescription) (ร้อยละของรพ.ที่ดำเนินการรับยาที่ร้านยาผ่าน ระดับ 3 ≥ร้อยละ 60)</t>
    </r>
  </si>
  <si>
    <r>
      <rPr>
        <b/>
        <sz val="14"/>
        <rFont val="TH SarabunPSK"/>
        <family val="2"/>
      </rPr>
      <t>โครงการลดความเหลื่อมล้ำของ 3 กองทุน</t>
    </r>
    <r>
      <rPr>
        <sz val="14"/>
        <rFont val="TH SarabunPSK"/>
        <family val="2"/>
      </rPr>
      <t xml:space="preserve">
61</t>
    </r>
    <r>
      <rPr>
        <sz val="12"/>
        <rFont val="TH SarabunPSK"/>
        <family val="2"/>
      </rPr>
      <t>) ความแตกต่างการใช้สิทธิ เมื่อไปใช้บริการผู้ป่วยในของผู้มีสิทธิในระบบหลักประกันสุขภาพถ้วนหน้า (ไม่เกิน 112,800 ครั้ง)
62) ระดับความสำเร็จของการจำทำสิทธิประโยชน์กลางผู้ป่วยใน ของระบบหลักประกันสุขภาพ 3 ระบบ (มีผลการวิเคราะห์ข้อมูลเบื้องต้นสิทิประโยชน์กลางการดูแลปฐมภูมิของระบบหลักประกันสุขภาพ)</t>
    </r>
  </si>
  <si>
    <r>
      <rPr>
        <b/>
        <sz val="14"/>
        <rFont val="TH SarabunPSK"/>
        <family val="2"/>
      </rPr>
      <t>โครงการบริหารจัดการด้านการเงินการคลัง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63) ร้อยละของหน่วยบริการที่ประสบภาวะวิกฤติทางการเงิน
     63.1) ร้อยละของหน่วยบริการที่ประสบภาวะวิกฤตทางการเงิน (ระดับ 7) (≤ ร้อยละ 4)
     63.2) ร้อยละของหน่วยบริการที่ประสบภาวะวิกฤตทางการเงิน (ระดับ 6) (≤ ร้อยละ 5)
</t>
    </r>
  </si>
  <si>
    <r>
      <t xml:space="preserve">แผนงานที่ 5 : การพัฒนาระบบการแพทย์ปฐมภูมิ (Primary Care Cluster)
</t>
    </r>
    <r>
      <rPr>
        <b/>
        <sz val="12"/>
        <rFont val="TH SarabunPSK"/>
        <family val="2"/>
      </rPr>
      <t>(2 โครงการ 3 ตัวชี้วัด)</t>
    </r>
  </si>
  <si>
    <r>
      <t xml:space="preserve">แผนงานที่ 10 : การพัฒนาระบบบริหารจัดการกำลังคนด้านสุขภาพ 
</t>
    </r>
    <r>
      <rPr>
        <b/>
        <sz val="12"/>
        <rFont val="TH SarabunPSK"/>
        <family val="2"/>
      </rPr>
      <t>(2 โครงการ 3 ตัวชี้วัด)</t>
    </r>
  </si>
  <si>
    <r>
      <t xml:space="preserve">แผนงานที่ 12 : การพัฒนาระบบข้อมูลสารสนเทศด้านสุขภาพ 
</t>
    </r>
    <r>
      <rPr>
        <b/>
        <sz val="12"/>
        <rFont val="TH SarabunPSK"/>
        <family val="2"/>
      </rPr>
      <t>(2 โครงการ 2 ตัวชี้วัด)</t>
    </r>
  </si>
  <si>
    <t>1) กระทรวงสาธารณสุข ปี 2565 (4 ยุทธศาสตร์ 14 แผนงาน 38 โครงการ 65 ตัวชี้วัด)</t>
  </si>
  <si>
    <r>
      <t xml:space="preserve">แผนงานที่ 6 : การพัฒนาระบบบริการสุขภาพ (Service Plan) 
</t>
    </r>
    <r>
      <rPr>
        <b/>
        <sz val="12"/>
        <rFont val="TH SarabunPSK"/>
        <family val="2"/>
      </rPr>
      <t>(17 โครงการ 22 ตัวชี้วัด)</t>
    </r>
  </si>
  <si>
    <r>
      <t xml:space="preserve">แผนงานที่ 11 : การพัฒนาระบบธรรมาภิบาลและองค์กรคุณภาพ 
</t>
    </r>
    <r>
      <rPr>
        <b/>
        <sz val="12"/>
        <rFont val="TH SarabunPSK"/>
        <family val="2"/>
      </rPr>
      <t>(2 โครงการ 5 ตัวชี้วัด)</t>
    </r>
  </si>
  <si>
    <t>2) ประเด็นจุดเน้นจังหวัดสงขลา ปี 2565 (3 ปลอด 3 ลด 3 เพิ่ม Health Literacy กำกับดี ไอทีสมาร์ท)</t>
  </si>
  <si>
    <t>ตารางสรุปตัวชี้วัดกระทรวงสาธารณสุข ประจำปีงบประมาณ พ.ศ. 2565</t>
  </si>
  <si>
    <t>หมายเหตุ</t>
  </si>
  <si>
    <t>แหล่งข้อมูล</t>
  </si>
  <si>
    <t>ที่มา</t>
  </si>
  <si>
    <t xml:space="preserve">                        ตัวชี้วัด                             </t>
  </si>
  <si>
    <t>ฐานทะเบียนราษฎร์</t>
  </si>
  <si>
    <t>HDC
(43 แฟ้ม)</t>
  </si>
  <si>
    <t>การสำรวจ</t>
  </si>
  <si>
    <t>การรายงาน</t>
  </si>
  <si>
    <t>การรวบรวมข้อมูล</t>
  </si>
  <si>
    <t>อัตราส่วนการตายมารดาไทยต่อการเกิดมีชีพแสนคน</t>
  </si>
  <si>
    <t>ไม่เกิน 17 ต่อแสนการเกิดมีชีพ</t>
  </si>
  <si>
    <t>/</t>
  </si>
  <si>
    <t>http://savemom.anamai.moph.go.th</t>
  </si>
  <si>
    <t>เด็กไทยมีการเจริญเติบโตและพัฒนาการสมวัย</t>
  </si>
  <si>
    <t>ร้อยละของเด็กอายุ 0-5 ปี สูงดีสมส่วนและส่วนสูงเฉลี่ยที่อายุ 5 ปี</t>
  </si>
  <si>
    <t>ร้อยละของเด็กปฐมวัยมีพัฒนาการสมวัย</t>
  </si>
  <si>
    <t>เป้าหมายบริการกระทรวง 3</t>
  </si>
  <si>
    <t xml:space="preserve">เด็กไทยมีระดับสติปัญญาเฉลี่ยไม่ต่ำกว่า 100
</t>
  </si>
  <si>
    <t>การสำรวจระดับสติปัญญาเด็กนักเรียนไทย ปี 2564</t>
  </si>
  <si>
    <t>อัตราการคลอดมีชีพในหญิงอายุ 15-19 ปี ต่อจำนวนประขากรหญิงอายุ 15-19 ปี 1,000 คน</t>
  </si>
  <si>
    <t>ไม่เกิน 27/ประชากรหญิงอายุ 15-19 ปี พันคน</t>
  </si>
  <si>
    <t>ร้อยละของผู้สูงอายุที่มีภาวะพึ่งพิงได้รับการดูแลตาม Care Plan</t>
  </si>
  <si>
    <t xml:space="preserve">Blue Book Application กรมอนามัย และระบบโปรแกรม Long Term Care (3C)
</t>
  </si>
  <si>
    <t>ผู้สูงอายุมีพฤติกรรมสุขภาพที่พึงประสงค์ ได้รับการดูแลทั้งในสถานบริการและในชุมชน</t>
  </si>
  <si>
    <t xml:space="preserve">ร้อยละของประชากรสูงอายุที่มีพฤติกรรมสุขภาพที่พึงประสงค์ 
</t>
  </si>
  <si>
    <t xml:space="preserve">1. สุ่มสำรวจผู้สูงอายุในพื้นที่เขตสุขภาพตามระเบียบวิธีวิจัย
2. แบบรายงานสรุปผลการดำเนินงาน /รายงานตามระบบโปรแกรมรายงาน
3. ระบบคลังข้อมูล Application Health For You (H4U)
4. ข้อมูลในระบบคลังข้อมูลด้านการแพทย์และสุขภาพ (Health Data Center : HDC)
</t>
  </si>
  <si>
    <t>ร้อยละของตำบลที่มีระบบการส่งเสริมสุขภาพดูแลผู้สูงอายุระยะยาว (Long Term Care: LTC) ในชุมชนผ่านเกณฑ์</t>
  </si>
  <si>
    <t xml:space="preserve">ร้อยละผู้สูงอายุที่ผ่านการคัดกรองและพบว่าเป็น Geriatric Syndromes ได้รับการดูแลรักษาในคลินิกผู้สูงอายุ </t>
  </si>
  <si>
    <t>7.1 ร้อยละของผู้สูงอายุที่ผ่านการคัดกรองและพบว่าเป็นภาวะสมองเสื่อมและได้รับการดูแลรักษาในคลินิกผู้สูงอายุ</t>
  </si>
  <si>
    <t>http://agingthai.dms.moph.go.th</t>
  </si>
  <si>
    <t xml:space="preserve">7.2 ร้อยละของผู้สูงอายุที่ผ่านการคัดกรองและพบว่าเป็นภาวะพลัดตกหกล้มและได้รับการดูแลรักษาในคลินิกผู้สูงอายุ
</t>
  </si>
  <si>
    <t>จำนวนคนมีความรอบรู้สุขภาพ (ป้ากระทรวง 5 ล้านครอบครัว</t>
  </si>
  <si>
    <t xml:space="preserve">ผลการลงทะเบียนในระบบฐานข้อมูล
1.Application ก้าวท้าใจ 
2.Application 10 Packages 
3.Application BSE 
4.Googleform สาวไทยแก้มแดง
5.Application ดูแลจิตใจ Mental Health Check in
6.แพลตฟอร์มไอโอดีน
7.Application Food4Health
8.Application FunD </t>
  </si>
  <si>
    <t xml:space="preserve">ร้อยละของอำเภอผ่านเกณฑ์การประเมินการพัฒนาคุณภาพชีวิตที่มีคุณภาพ
</t>
  </si>
  <si>
    <t>สำนักงานเขตสุขภาพ / สำนักงานสาธารณสุขจังหวัด /สำนักงานสาธารณสุขอำเภอ/โรงพยาบาล</t>
  </si>
  <si>
    <t>ระดับความสำเร็จในการจัดการภาวะฉุกเฉินทางสาธารณสุขของหน่วยงานระดับจังหวัด</t>
  </si>
  <si>
    <t>กองสาธารณสุขฉุกเฉินประสานและรวบรวมข้อมูลผลการดำเนินงานจาก 76 จังหวัด และกรุงเทพมหานคร</t>
  </si>
  <si>
    <t>2.โครงการควบคุมโรคและภัยสุขภาพ</t>
  </si>
  <si>
    <t>ร้อยละการตรวจติดตามยืนยันวินิจฉัยกลุ่มสงสัยป่วยโรคเบาหวาน และ/หรือความดันโลหิตสูง</t>
  </si>
  <si>
    <t>ร้อยละการตรวจติดตามยืนยันวินิจฉัยกลุ่มสงสัยป่วยโรคเบาหวาน</t>
  </si>
  <si>
    <t>≥ร้อยละ 80</t>
  </si>
  <si>
    <t>ร้อยละการตรวจติดตามยืนยันวินิจฉัยกลุ่มสงสัยป่วยโรคความดันโลหิตสูง</t>
  </si>
  <si>
    <t xml:space="preserve">ร้อยละของจังหวัดที่ผ่านการประเมินระบบเฝ้าระวังโรคและภัยสุขภาพจากการประกอบอาชีพและสิ่งแวดล้อม </t>
  </si>
  <si>
    <t>สำนักงานสาธารณสุขจังหวัด ประเมินตนเองตามแบบประเมินระบบเฝ้าระวังฯ ไปยังสำนักงานป้องกันควบคุมโรค (สคร.) และ สคร.รวบรวมข้อมูลส่งกองโรคจากการประกอบอาชีพและสิ่งแวดล้อม กรมควบคุมโรค</t>
  </si>
  <si>
    <t>ร้อยละของจังหวัดที่สามารถควบคุมสถานการณ์โรคติดเชื้อไวรัสโคโรนา 2019 (COVID-19) ให้สงบได้ ภายใน 21 – 28 วัน</t>
  </si>
  <si>
    <t>ฐานข้อมูล DDC COVID-19 กรมควบคุมโรค, โปรแกรม JIT, obreport2020@gmail.com</t>
  </si>
  <si>
    <t xml:space="preserve">ระดับความสำเร็จในการเตรียมพร้อมและตอบโต้การระบาดโรคติดเชื้อไวรัสโคโรนา 2019 (COVID-19)
</t>
  </si>
  <si>
    <t>ระดับดีมาก</t>
  </si>
  <si>
    <t xml:space="preserve">ย้ายมาจาก Service Excellence โครงการพัฒนาระบบบริการโรคติดต่อ โรคอุบัติใหม่ และโรคอุบัติซ้ำ </t>
  </si>
  <si>
    <t xml:space="preserve">รวบรวมจาก
1.กรมควบคุมโรค
2.กรมวิทยาศาสตร์การแพทย์
3.กรมอนามัย
4.กรมสุขภาพจิต
5.กรมการแพทย์แผนไทยและการแพทย์ทางเลือก
6.กองสาธารณสุขฉุกเฉิน </t>
  </si>
  <si>
    <t xml:space="preserve">จำนวนผลิตภัณฑ์สุขภาพกลุ่มเป้าหมายที่เกิดจากการส่งเสริมผู้ประกอบการให้สามารถได้รับการอนุญาต </t>
  </si>
  <si>
    <t>อย่างน้อย 1 ผลิตภัณฑ์ต่อเขตสุขภาพ</t>
  </si>
  <si>
    <t>สำนักงานคณะกรรมการอาหารและยา และสำนักงานสาธารณสุขจังหวัด</t>
  </si>
  <si>
    <t xml:space="preserve">จังหวัดมีการขับเคลื่อนการดำเนินงานอาหารปลอดภัยที่มีประสิทธิภาพ </t>
  </si>
  <si>
    <t>สถานประกอบการปรับปรุงผ่านเกณฑ์มาตรฐาน 76 จังหวัดและกทม.</t>
  </si>
  <si>
    <t>ตลาดนัด น่าซื้อ (Temporary Market) พื้นที่ขยาย จังหวัดละ 5 แห่ง</t>
  </si>
  <si>
    <t>จังหวัดละ 5 แห่ง</t>
  </si>
  <si>
    <t>สำนักงานสาธารณสุขจังหวัด ขับเคลื่อนการดำเนินงานตามเกณฑ์ตัวชี้วัด และรายงาน ผลการดำเนินงานตามตัวชี้วัดในแบบฟอร์มที่กำหนด (ระบบ Google Form) เป็นรายไตรมาส</t>
  </si>
  <si>
    <t>อาหารริมบาทวิถี (Street Food Good Health) พื้นที่ขยาย จังหวัดละ 1 แห่ง</t>
  </si>
  <si>
    <t>ร้านอาหาร (Clean Food Good Taste Plus) จังหวัดละ 5 แห่ง</t>
  </si>
  <si>
    <t>ร้อยละของโรงพยาบาลที่พัฒนาอนามัยสิ่งแวดล้อมได้ตามเกณฑ์ GREEN &amp; CLEAN Hospital</t>
  </si>
  <si>
    <t>ร้อยละของโรงพยาบาลที่พัฒนาอนามัยสิ่งแวดล้อมได้ตามเกณฑ์ GREEN &amp; CLEAN Hospital ผ่านเกณฑ์ระดับดีมากขึ้นไป</t>
  </si>
  <si>
    <t>ร้อละ 98</t>
  </si>
  <si>
    <t>เป้าหมายบริการกระทรวง 13</t>
  </si>
  <si>
    <t xml:space="preserve">1. โรงพยาบาลทุกแห่งประเมินตนเองบันทึกข้อมูลในแบบรายงานผลการดำเนินงาน
ส่งให้สำนักงานสาธารณสุขจังหวัด
2. สำนักงานสาธารณสุขจังหวัด ประเมินโรงพยาบาล และรวบรวมข้อมูลการประเมินในพื้นที่ วิเคราะห์แล้วส่งรายงานให้ศูนย์อนามัย (พร้อมแนบไฟล์แบบรายงานที่กรมอนามัยกำหนด) และรายงานผ่านระบบ Health KPI ไตรมาสละ 1 ครั้ง
3. ศูนย์อนามัย สุ่มประเมินโรงพยาบาล และรวบรวมข้อมูลจากจังหวัดในพื้นที่ วิเคราะห์ภาพรวมของเขตและรายงานผลผ่านระบบ DOH  Dashboard กรมอนามัย  (http://dashboard.anamai.moph.go.th)และ Cluster อนามัยสิ่งแวดล้อม (http://envhealthcluster.anamai.moph.go.th/main.php?filename=reportform64)
เดือนละ 1 ครั้ง ทุกวันที่ 25 ของเดือน
</t>
  </si>
  <si>
    <t>ร้อยละของโรงพยาบาลที่พัฒนาอนามัยสิ่งแวดล้อมได้ตามเกณฑ์ GREEN &amp; CLEAN Hospital ผ่านเกณฑ์ระดับดีมาก Plus</t>
  </si>
  <si>
    <t>ร้อละ 40</t>
  </si>
  <si>
    <t>ร้อยละของจังหวัดจัดการปัจจัยเสี่ยงด้านสิ่งแวดล้อมที่ส่งผลต่อการลดลงของอัตราป่วยด้วยโรคที่เกี่ยวข้องกับสุขอนามัยและมลพิษสิ่งแวดล้อม</t>
  </si>
  <si>
    <t>ร้อละ 60</t>
  </si>
  <si>
    <t>สำนักงานสาธารณสุขจังหวัด และระบบ Health Data Center (HDC SERVICE) กระทรวงสาธารณสุข</t>
  </si>
  <si>
    <t>จำนวนการจัดตั้งหน่วยบริการปฐมภูมิและเครือข่ายหน่วยบริการปฐมภูมิ ตามพระราชบัญญัติระบบสุขภาพปฐมภูมิ พ.ศ. 2562</t>
  </si>
  <si>
    <t xml:space="preserve"> 3,000 หน่วย</t>
  </si>
  <si>
    <t>เป้าหมายบริการกระทรวง 7</t>
  </si>
  <si>
    <t>ระบบลงทะเบียน  หน่วยบริการปฐมภูมิ และเครือข่ายหน่วยบริการปฐมภูมิ</t>
  </si>
  <si>
    <t xml:space="preserve">จำนวนประชาชนที่มีรายชื่ออยู่ในหน่วยบริการปฐมภูมิและเครือข่ายหน่วยบริการปฐมภูมิ ได้รับการดูแลโดยแพทย์เวชศาสตร์ครอบครัวหรือแพทย์ที่ผ่านการอบรมและคณะผู้ให้บริการสุขภาพปฐมภูมิ </t>
  </si>
  <si>
    <t xml:space="preserve"> 25 ล้านคน</t>
  </si>
  <si>
    <t>ร้อยละของผู้ป่วยกลุ่มเป้าหมายที่ได้รับการดูแลจาก อสม. หมอประจำบ้านมีคุณภาพชีวิตที่ดี</t>
  </si>
  <si>
    <t>ฐานข้อมูล www.thaiphc.net</t>
  </si>
  <si>
    <t>อัตราตายของผู้ป่วยโรคหลอดเลือดสมอง และได้รับการรักษาใน Stroke Unit</t>
  </si>
  <si>
    <t>อัตราตายของผู้ป่วยโรคหลอดเลือดสมอง (Stroke :I60-I69)</t>
  </si>
  <si>
    <t xml:space="preserve"> &lt; ร้อยละ 7</t>
  </si>
  <si>
    <t>เป้าหมายบริการกระทรวง 4</t>
  </si>
  <si>
    <t>ร้อยละผู้ป่วยโรคหลอดเลือดสมอง (I60-I69) ที่มีอาการไม่เกิน 72 ชั่วโมงได้รับการรักษาใน Stroke Unit</t>
  </si>
  <si>
    <t>ข้อมูลจากการรวบรวมและวิเคราะห์ในระดับเขตสุขภาพที่ 1 – 13</t>
  </si>
  <si>
    <t xml:space="preserve">อัตราความสำเร็จการรักษาผู้ป่วยวัณโรคปอดรายใหม่  </t>
  </si>
  <si>
    <t>ร้อยละ 88</t>
  </si>
  <si>
    <t>เป้าหมายบริการกระทรวง 6</t>
  </si>
  <si>
    <t>อัตราความสำเร็จการรักษาผู้ป่วยวัณโรคปอดรายใหม่</t>
  </si>
  <si>
    <t>โปรแกรมการบริหารจัดการข้อมูลวัณโรคแห่งชาติ (NTIP: National Tuberculosis Information Program)</t>
  </si>
  <si>
    <t>อัตราความครอบคลุมการขึ้นทะเบียนของผู้ป่วยวัณโรครายใหม่และกลับเป็นซ้ำ</t>
  </si>
  <si>
    <t>อัตราป่วยตายของผู้ป่วยโรคติดเชื้อไวรัสโคโรนา 2019 (COVID-19) ของทั้งประเทศ</t>
  </si>
  <si>
    <t xml:space="preserve"> &lt; ร้อยละ 1.55</t>
  </si>
  <si>
    <t>กรมการแพทย์/กรมควบคุมโรค</t>
  </si>
  <si>
    <t xml:space="preserve">ระบบบูรณาการข้อมูลผู้ป่วย COVID-19 (CO-Ward) 
https://co-ward.moph.go.th
</t>
  </si>
  <si>
    <t xml:space="preserve">ร้อยละจังหวัดที่ขับเคลื่อนการพัฒนาสู่จังหวัดใช้ยาอย่างสมเหตุผล (RDU province) ตามเกณฑ์ที่กำหนด </t>
  </si>
  <si>
    <t>สำนักงานสาธารณสุขจังหวัด รวบรวมและติดตามการส่งข้อมูลของอำเภอตามแบบฟอร์มที่กำหนด</t>
  </si>
  <si>
    <t xml:space="preserve">อัตราการติดเชื้อดื้อยาในกระแสเลือด </t>
  </si>
  <si>
    <t xml:space="preserve">รายงานกองบริหารการสาธารณสุข ข้อมูลจากโรงพยาบาล ระดับ A,S,M1 </t>
  </si>
  <si>
    <t>4. โครงการพัฒนาระบบบริการสุขภาพ สาขาทารกแรกเกิด</t>
  </si>
  <si>
    <t>อัตราตายทารกแรกเกิดอายุน้อยกว่าหรือเท่ากับ 28 วัน</t>
  </si>
  <si>
    <t>&lt; 3.6 : 1000 ทารกเกิดมีชีพ</t>
  </si>
  <si>
    <t>5. โครงการการดูแลผู้ป่วยระยะท้ายแบบประคับประคองและการดูแลผู้ป่วยกึ่งเฉียบพลัน</t>
  </si>
  <si>
    <t xml:space="preserve">ร้อยละการให้การดูแลตามแผนการดูแลล่วงหน้า (Advance Care Planning) ในผู้ป่วยประคับประคองอย่างมีคุณภาพ
</t>
  </si>
  <si>
    <t>≥ร้อยละ 50</t>
  </si>
  <si>
    <t>6. โครงการพัฒนาระบบบริการการแพทย์แผนไทยและการแพทย์ทางเลือก</t>
  </si>
  <si>
    <t>ร้อยละของผู้ป่วยนอกทั้งหมดที่ได้รับบริการ ตรวจ วินิจฉัย รักษาโรค และฟื้นฟูสภาพด้วยศาสตร์การแพทย์แผนไทยและการแพทย์ทางเลือก</t>
  </si>
  <si>
    <t>ร้อยละ 21.5</t>
  </si>
  <si>
    <t>7. โครงการพัฒนาระบบบริการสุขภาพ สาขาสุขภาพจิตและจิตเวช</t>
  </si>
  <si>
    <t>ร้อยละของผู้ป่วยโรคซึมเศร้าเข้าถึงบริการสุขภาพจิต</t>
  </si>
  <si>
    <t>≥ร้อยละ 74</t>
  </si>
  <si>
    <t xml:space="preserve">รวบรวมข้อมูลจำนวนผู้ป่วยโรคซึมเศร้าที่เข้ารับบริการในหน่วยบริการสาธารณสุข  โดยแยกตามรายจังหวัดในเขตสุขภาพ จากระบบคลังข้อมูลด้านการแพทย์และสุขภาพ (HDC) กระทรวงสาธารณสุข </t>
  </si>
  <si>
    <r>
      <t>อัตราการฆ่าตัวตาย</t>
    </r>
    <r>
      <rPr>
        <sz val="16"/>
        <rFont val="TH SarabunPSK"/>
        <family val="2"/>
      </rPr>
      <t>สำเร็จ</t>
    </r>
    <r>
      <rPr>
        <sz val="16"/>
        <color indexed="8"/>
        <rFont val="TH SarabunPSK"/>
        <family val="2"/>
      </rPr>
      <t xml:space="preserve">
</t>
    </r>
  </si>
  <si>
    <t>เป้าหมายบริการกระทรวง 11</t>
  </si>
  <si>
    <t>อัตราการฆ่าตัวตายสำเร็จ</t>
  </si>
  <si>
    <t>ฐานข้อมูลการตายทะเบียนราษฎร์ของกระทรวงมหาดไทย โดย กยผ. สป.สธ.</t>
  </si>
  <si>
    <t>ร้อยละของผู้พยายามฆ่าตัวตายไม่กลับมาทําร้ายตัวเองซ้ำในระยะเวลา 1 ปี</t>
  </si>
  <si>
    <t>ร้อยละ 90</t>
  </si>
  <si>
    <t>รวบรวมข้อมูลสถิติจำนวนผู้พยายามฆ่าตัวตาย ที่มารับบริการในหน่วยบริการสาธารณสุข จากกองยุทธศาสตร์และแผนงาน และศูนย์เทคโนโลยีสารสนเทศและการสื่อสาร (HDC) สำนักงานปลัดกระทรวงสาธารณสุข สำนักเทคโนโลยีสารสนเทศ (Data Center) กรมสุขภาพจิตและรายงานการเฝ้าระวังการพยายามฆ่าตัวตาย รง 506 S (กรณีเสียชีวิต และไม่เสียชีวิต) กรมสุขภาพจิต</t>
  </si>
  <si>
    <t>8. โครงการพัฒนาระบบบริการสุขภาพ 5 สาขาหลัก</t>
  </si>
  <si>
    <t>อัตราตายผู้ป่วยติดเชื้อในกระแสเลือดแบบรุนแรงชนิด community-acquired</t>
  </si>
  <si>
    <t>น้อยกว่าร้อยละ 26</t>
  </si>
  <si>
    <t xml:space="preserve">Refracture Rate
</t>
  </si>
  <si>
    <t>น้อยกว่าร้อยละ 20</t>
  </si>
  <si>
    <t xml:space="preserve">1. โรงพยาบาลจัดเก็บข้อมูลตามระบบของโรงพยาบาล และส่งข้อมูลเข้าระบบ HDC ของกระทรวง 
2. จัดเก็บรวบรวมข้อมูล โดยทีมนิเทศและตรวจราชการกระทรวงสาธารณสุขและกรมการแพทย์ 
3. ฐานข้อมูลในรูปแบบ Application และเก็บข้อมูลเป็น National Registry
</t>
  </si>
  <si>
    <t>9. โครงการพัฒนาระบบบริการสุขภาพ สาขาโรคหัวใจ</t>
  </si>
  <si>
    <t>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</t>
  </si>
  <si>
    <t>อัตราตายของผู้ป่วยโรคกล้ามเนื้อหัวใจตายเฉียบพลันชนิด STEMI</t>
  </si>
  <si>
    <t xml:space="preserve"> &lt; ร้อยละ 8</t>
  </si>
  <si>
    <t>เป้าหมายบริการกระทรวง 5</t>
  </si>
  <si>
    <t>ร้อยละของการให้การรักษาผู้ป่วย STEMI ได้ตามมาตรฐานเวลาที่กำหนด</t>
  </si>
  <si>
    <t>34.2.1</t>
  </si>
  <si>
    <t>ร้อยละของผู้ป่วย STEMI ที่ได้รับยาละลายลิ่มเลือดได้ตามมาตรฐานเวลาที่กำหนด</t>
  </si>
  <si>
    <t>ข้อมูลจาก Thai ACS Registry หรือเวชระเบียน</t>
  </si>
  <si>
    <t>34.2.2</t>
  </si>
  <si>
    <t>ร้อยละของผู้ป่วย STEMI ที่ได้รับการทำ Primary PCI ได้ตามมาตรฐานเวลาที่กำหนด</t>
  </si>
  <si>
    <t>10. โครงการพัฒนาระบบบริการสุขภาพ สาขาโรคมะเร็ง</t>
  </si>
  <si>
    <t>ร้อยละผู้ป่วยมะเร็ง 5 อันดับแรก ได้รับการรักษาภายในระยะเวลาที่กำหนด</t>
  </si>
  <si>
    <t>ร้อยละของผู้ป่วยที่ได้รับการรักษาด้วยการผ่าตัด ภายในระยะเวลา 4 สัปดาห์</t>
  </si>
  <si>
    <t>≥ร้อยละ 75</t>
  </si>
  <si>
    <t xml:space="preserve">Thai Cancer Based หรือ ระบบ
Cancer Informatics ของโรงพยาบาล
</t>
  </si>
  <si>
    <t>ร้อยละของผู้ป่วยที่ได้รับการรักษาด้วยเคมีบำบัด ภายในระยะเวลา 6 สัปดาห์</t>
  </si>
  <si>
    <t>ร้อยละของผู้ป่วยที่ได้รับการรักษาด้วยรังสีรักษา ภายในระยะเวลา 6 สัปดาห์</t>
  </si>
  <si>
    <t>11. โครงการพัฒนาระบบบริการสุขภาพ สาขาโรคไต</t>
  </si>
  <si>
    <t>ร้อยละผู้ป่วย CKD ที่มี eGFR ลดลงน้อยกว่า 5 ml/min/1.73m2/yr</t>
  </si>
  <si>
    <t>≥ร้อยละ 66</t>
  </si>
  <si>
    <t>12. โครงการพัฒนาระบบบริการสุขภาพ สาขาจักษุวิทยา</t>
  </si>
  <si>
    <t>ร้อยละผู้ป่วยต้อกระจกชนิดบอด (Blinding Cataract) ได้รับการผ่าตัด ภายใน 30 วัน</t>
  </si>
  <si>
    <t>≥ร้อยละ 85</t>
  </si>
  <si>
    <t>โปรแกรม Vision2020 Thailand</t>
  </si>
  <si>
    <t>13. โครงการพัฒนาระบบบริการสุขภาพ สาขาปลูกถ่ายอวัยวะ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</si>
  <si>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 S)</t>
  </si>
  <si>
    <t>เพิ่มขึ้นร้อยละ 20</t>
  </si>
  <si>
    <t>รวบรวมจากศูนย์รับบริจาคอวัยวะสภากาชาดไทยและการตรวจราชการกระทรวงสาธารณสุข</t>
  </si>
  <si>
    <t>14. โครงการพัฒนาระบบบริการบำบัดรักษาผู้ป่วยยาเสพติด</t>
  </si>
  <si>
    <t>ร้อยละของผู้ป่วยยาเสพติดเข้าสู่กระบวนการบำบัดรักษา ได้รับการดูแลอย่างมีคุณภาพอย่างต่อเนื่องจนถึงการติดตาม (Retention Rate)</t>
  </si>
  <si>
    <t>เป้าหมายบริการกระทรวง 1</t>
  </si>
  <si>
    <t>ฐานข้อมูลการบำบัดรักษายาเสพติดในประเทศไทย (บสต.)</t>
  </si>
  <si>
    <t>15. โครงการการบริบาลฟื้นสภาพระยะกลาง (Intermediate Care; IMC)</t>
  </si>
  <si>
    <t xml:space="preserve">ร้อยละของ ผู้ป่วย Intermediate care * ได้รับการบริบาลฟื้นสภาพและติดตามจนครบ 6 เดือน หรือจน Barthel index = 20 ก่อนครบ 6 เดือน </t>
  </si>
  <si>
    <t xml:space="preserve">รวบรวมข้อมูลโดยทีมนิเทศและตรวจราชการกระทรวงสาธารณสุข 
และกรมการแพทย์
</t>
  </si>
  <si>
    <t>16. โครงการพัฒนาระบบบริการ One Day Surgery: ODS</t>
  </si>
  <si>
    <t>ร้อยละของผู้ป่วยที่เข้ารับการผ่าตัดแบบ One Day Surgery</t>
  </si>
  <si>
    <t>≥ร้อยละ 20ของจำนวนผู้ป่วยทั้งหมด/ปี ในกลุ่มโรคที่ให้บริการ ODS</t>
  </si>
  <si>
    <t>ระบบ One Day Surgery Registry</t>
  </si>
  <si>
    <t>ร้อยละของการ Re-admit ภายใน 1 เดือน จากการผ่าตัดโรคนิ่วในถุงน้ำดีและหรือถุงน้ำดีอักเสบ ผ่านการผ่าตัดแผลเล็ก (Minimally Invasive Surgery : MIS)</t>
  </si>
  <si>
    <t xml:space="preserve"> &lt; ร้อยละ 5</t>
  </si>
  <si>
    <t>ระบบ Minimally Invasive Surgery Registry</t>
  </si>
  <si>
    <t>17. โครงการกัญชาทางการแพทย์</t>
  </si>
  <si>
    <t xml:space="preserve">ร้อยละของหน่วยบริการสาธารณสุขที่มีการจัดบริการคลินิกกัญชาทางการแพทย์
แบบบูรณาการ
 </t>
  </si>
  <si>
    <t xml:space="preserve">ร้อยละของ รพ.สังกัด สป.สธ.ที่มีการจัดบริการคลินิกกัญชาทางการแพทย์แบบบูรณาการ
</t>
  </si>
  <si>
    <t xml:space="preserve">รวบรวมจาก
1. ระบบสารสนเทศ รายงานการสั่งใช้กัญชาทางการแพทย์และรายงาน
ความปลอดภัยจากการใช้กัญชาทางการแพทย์ (HPVC/AUR/SAS) โดยการ
บูรณาการร่วมกันระหว่างสำนักงานคณะกรรมการอาหารและยา และระบบรายงาน C-MOPH กระทรวงสาธารณสุข
2. ฐานข้อมูลสำนักสถานพยาบาลและการประกอบโรคศิลปะ กรมสนับสนุนบริการสุขภาพ กระทรวงสาธารณสุข
3. ฐานข้อมูลใบอนุญาตจำหน่ายยาเสพติดให้โทษประเภท 5 เฉพาะกัญชา จากสำนักงานคณะกรรมการอาหารและยา
</t>
  </si>
  <si>
    <t>ร้อยละของโรงพยาบาลสังกัดกรมวิชาการที่มีการจัดบริการคลินิกกัญชาทางการแพทย์แบบบูรณาการ</t>
  </si>
  <si>
    <t xml:space="preserve">ร้อยละของสถานพยาบาลเอกชนที่มีการจัดบริการคลินิกกัญชาทางการแพทย์แบบบูรณาการ
</t>
  </si>
  <si>
    <t>ผู้ป่วย Palliative care ที่ได้รับการรักษาด้วยยากัญชาทางการแพทย์</t>
  </si>
  <si>
    <t>อัตราการเสียชีวิตของผู้ป่วยวิกฤตฉุกเฉิน (Triage level 1) ภายใน 24 ชั่วโมง ในโรงพยาบาลระดับ A, S, M1 (ทั้งที่ ER และ Admit)</t>
  </si>
  <si>
    <t xml:space="preserve"> &lt; ร้อยละ 10</t>
  </si>
  <si>
    <t xml:space="preserve">ร้อยละของประชากรเข้าถึงบริการการแพทย์ฉุกเฉิน </t>
  </si>
  <si>
    <t>ไม่ต่ำกว่า 26</t>
  </si>
  <si>
    <t xml:space="preserve">โปรแกรมระบบสารสนเทศการแพทย์ฉุกเฉิน (ITEMS) </t>
  </si>
  <si>
    <t xml:space="preserve">ร้อยละของโรงพยาบาลศูนย์/โรงพยาบาลทั่วไป ผ่านเกณฑ์ ER คุณภาพ </t>
  </si>
  <si>
    <t xml:space="preserve">ร้อยละของโรงพยาบาลศูนย์ ผ่านเกณฑ์ ER คุณภาพ </t>
  </si>
  <si>
    <t>ระบบรายงาน/แบบประเมิน</t>
  </si>
  <si>
    <t xml:space="preserve">ร้อยละของโรงพยาบาลทั่วไป ผ่านเกณฑ์ ER คุณภาพ </t>
  </si>
  <si>
    <t>ร้อยละของหน่วยบริการกลุ่มเป้าหมายมีมาตรฐานการบริการสุขภาพนักท่องเที่ยวในพื้นที่เกาะตามที่กำหนด</t>
  </si>
  <si>
    <t>หน่วยบริการกลุ่มเป้าหมายรายงานผลตามแบบฟอร์มการรายงานของกองบริหารการสาธารณสุข เป็นรายไตรมาส</t>
  </si>
  <si>
    <t>แผนงานที่ 9 : อุตสาหกรรมการแพทย์ครบวงจร การท่องเที่ยวเชิงสุขภาพ ความงาม และแพทย์แผนไทย</t>
  </si>
  <si>
    <t>อัตราการเพิ่มขึ้นของจำนวนสถานประกอบการด้านการท่องเที่ยวเชิงสุขภาพที่ได้รับมาตรฐานตามที่กำหนด</t>
  </si>
  <si>
    <t>เป้าหมายบริการกระทรวง 2</t>
  </si>
  <si>
    <t xml:space="preserve">ฐานข้อมูลระบบสารสนเทศ  
กองสถานประกอบการเพื่อสุขภาพ   http://spa.hss.moph.go.th
</t>
  </si>
  <si>
    <t xml:space="preserve">มูลค่าการใช้ยาสมุนไพรในเมืองสมุนไพรและจังหวัดในเขตสุขภาพเพิ่มขึ้น </t>
  </si>
  <si>
    <t>ร้อยละ 4</t>
  </si>
  <si>
    <t>1. โครงการบริหารจัดการกำลังคนด้านสุขภาพ</t>
  </si>
  <si>
    <t>ร้อยละของเขตสุขภาพที่มีการบริหารจัดการกำลังคนที่มีประสิทธิภาพ</t>
  </si>
  <si>
    <t>มีอัตราตำแหน่งว่างคงเหลือ ไม่เกินร้อยละ 4</t>
  </si>
  <si>
    <t xml:space="preserve">ฐานข้อมูลระบบสารสนเทศเพื่อการบริหารจัดการบุคลากรสาธารณสุข สำนักงานปลัดกระทรวงสาธารณสุข (HROPS) </t>
  </si>
  <si>
    <t>ร้อยละของบุคลากรที่มีความพร้อมรองรับการเข้าสู่ตำแหน่งที่สูงขึ้น ได้รับการพัฒนา</t>
  </si>
  <si>
    <t>ไม่น้อยกว่า ร้อยละ 90</t>
  </si>
  <si>
    <t>2. โครงการ Happy MOPH กระทรวงสาธารณสุข กระทรวงแห่งความสุข</t>
  </si>
  <si>
    <t>องค์กรแห่งความสุขที่มีคุณภาพ</t>
  </si>
  <si>
    <t>ร้อยละของบุคลากรในหน่วยงานมีการประเมินความสุขของคนทำงาน (Happinometer)</t>
  </si>
  <si>
    <t xml:space="preserve">1. หน่วยงานสังกัดกระทรวงสาธารณสุข เข้าทำแบบประเมินความสุขบุคลากร (Happinometer) ผ่านทางเว็บไซต์ Happy MOPH
2. หน่วยงานจัดส่งผลการดำเนินงานองค์กรแห่งความสุข (ที่ผ่านการคัดเลือกองค์กร
แห่งความสุขที่มีคุณภาพ จากคณะกรรมการ/คณะทำงาน ระดับหน่วยงาน) 
มายังกองยุทธศาสตร์และแผนงาน สำนักงานปลัดกระทรวงสาธารณสุข ทางไปรษณีย์อิเล็กทรอนิกส์ spd.happymoph@gmail.com
</t>
  </si>
  <si>
    <t xml:space="preserve">ร้อยละองค์กรแห่งความสุขที่มีคุณภาพ </t>
  </si>
  <si>
    <t>52.2.1</t>
  </si>
  <si>
    <t>ระดับกรม และสป. (ส่วนกลาง)</t>
  </si>
  <si>
    <t>ร้อยละ 20</t>
  </si>
  <si>
    <t>52.2.2</t>
  </si>
  <si>
    <t>ระดับจังหวัด</t>
  </si>
  <si>
    <t xml:space="preserve">ร้อยละของหน่วยงานในสังกัดสำนักงานปลัดกระทรวงสาธารณสุขผ่านเกณฑ์การประเมิน ITA </t>
  </si>
  <si>
    <t xml:space="preserve">1. แบบวัดการเปิดเผยข้อมูลสาธารณะ (Open Data integrity and Transparency Assessment : OIT) 
2. ระบบ MITAS (MOPH Integrity and Transparency Assessment System)
</t>
  </si>
  <si>
    <t>ร้อยละของหน่วยงานในสังกัดกระทรวงสาธารณสุขผ่านเกณฑ์การประเมิน ITA</t>
  </si>
  <si>
    <t>เป้าหมายบริการกระทรวง 14</t>
  </si>
  <si>
    <t xml:space="preserve">รวบรวมจาก
1. แบบวัดการรับรู้ของผู้มีส่วนได้ส่วนเสียภายใน (Internal Integrity and Transparency Assessment : IIT) 
2. แบบวัดการรับรู้ของผู้มีส่วนได้ส่วนเสียภายนอก (External Integrity and Transparency Assessment : EIT) 
3. แบบตรวจการเปิดเผยข้อมูลสาธารณะ (Open Data Integrity and Transparency Assessment : OIT)
</t>
  </si>
  <si>
    <t xml:space="preserve">ร้อยละของส่วนราชการและหน่วยงานสังกัดกระทรวงสาธารณสุขผ่านเกณฑ์การตรวจสอบและประเมินผลระบบการควบคุมภายใน </t>
  </si>
  <si>
    <t>ข้อมูลการรายงานผลการตรวจสอบและประเมินผลระบบการควบคุมภายในของผู้ตรวจสอบภายในกลุ่มตรวจสอบภายในระดับกระทรวง ผู้ตรวจสอบภายในส่วนราชการสังกัดกระทรวงสาธารณสุข และผู้ตรวจสอบภายในประจำหน่วยงาน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</si>
  <si>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</si>
  <si>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ร้อยละ 100(ระดับ 5)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</si>
  <si>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(กองส่วนกลาง)</t>
  </si>
  <si>
    <t xml:space="preserve">รายงานผลการประเมินของกลุ่มพัฒนาระบบบริหาร 
สำนักงานปลัดกระทรวงสาธารณสุข
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</si>
  <si>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(สำนักงานสาธารณสุขจังหวัด)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</si>
  <si>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(สำนักงานสาธารณสุขอำเภอ)</t>
  </si>
  <si>
    <t>ร้อยละของโรงพยาบาลสังกัดกระทรวงสาธารณสุขมีคุณภาพมาตรฐานผ่านการรับรอง HA ขั้น 3</t>
  </si>
  <si>
    <t>ร้อยละของโรงพยาบาลศูนย์ โรงพยาบาลทั่วไปสังกัดสำนักงานปลัดกระทรวงสาธารณสุข มีคุณภาพมาตรฐานผ่านการรับรอง HA ขั้น 3</t>
  </si>
  <si>
    <t>เป้าหมายบริการกระทรวง 8</t>
  </si>
  <si>
    <t xml:space="preserve">ข้อมูลจากเว็บไซต์สถาบันรับรองคุณภาพสถานพยาบาล (องค์การมหาชน) www.ha.or.th </t>
  </si>
  <si>
    <t>ร้อยละของโรงพยาบาลสังกัดกรมการแพทย์ กรมควบคุมโรค และ กรมสุขภาพจิตมีคุณภาพมาตรฐานผ่านการรับรอง HA ขั้น 3</t>
  </si>
  <si>
    <t>เป้าหมายบริการกระทรวง 9</t>
  </si>
  <si>
    <t>ร้อยละของโรงพยาบาลชุมชนมีคุณภาพมาตรฐานผ่านการรับรอง HA ขั้น 3</t>
  </si>
  <si>
    <t>เป้าหมายบริการกระทรวง 10</t>
  </si>
  <si>
    <t xml:space="preserve">ร้อยละของ รพ.สต. ที่ผ่านเกณฑ์การพัฒนาคุณภาพ รพ.สต. ติดดาว </t>
  </si>
  <si>
    <t>http://gishealth.moph.go.th/pcu</t>
  </si>
  <si>
    <t>ร้อยละของจังหวัดที่ผ่านเกณฑ์คุณภาพข้อมูล</t>
  </si>
  <si>
    <t>ร้อยละของโรงพยาบาลที่มีบริการรับยาที่ร้านยา โดยใบสั่งยาอิเล็กทรอนิกส์ (e-prescription)</t>
  </si>
  <si>
    <r>
      <t>ร้อยละของรพ.ที่ดำเนินการรับยาที่ร้านยาผ่าน ระดับ 3 ≥</t>
    </r>
    <r>
      <rPr>
        <sz val="13.6"/>
        <rFont val="TH SarabunPSK"/>
        <family val="2"/>
      </rPr>
      <t>iร้อยละ 60</t>
    </r>
  </si>
  <si>
    <t>รายงานกองบริหารการสาธารณสุข</t>
  </si>
  <si>
    <t>ความแตกต่างการใช้สิทธิ เมื่อไปใช้บริการผู้ป่วยในของผู้มีสิทธิในระบบหลักประกันสุขภาพถ้วนหน้า</t>
  </si>
  <si>
    <t>ไม่เกิน 112,800 ครั้ง</t>
  </si>
  <si>
    <t>ผลสัมฤทธิ์กระทรวง 7
เป้าหมายบริการกระทรวง 12</t>
  </si>
  <si>
    <t>การสำรวจอนามัยและสวัสดิการ (Health Welfare Survey) โดยสำนักงานสถิติแห่งชาติ   (สำรวจทุก 2 ปีคู่)  ปีที่ไม่มีข้อมูล จะใช้ข้อมูลของปีที่ผ่านมา</t>
  </si>
  <si>
    <t>ระดับความสำเร็จของการปรับปรุงสิทธิประโยชน์กลางการดูแลปฐมภูมิของระบบหลักประกันสุขภาพ 3 ระบบ</t>
  </si>
  <si>
    <t>มีผลการวิเคราะห์ข้อมูลเบื้องต้นสิทิประโยชน์กลางการดูแลปฐมภูมิของระบบหลักประกันสุขภาพ</t>
  </si>
  <si>
    <t xml:space="preserve">รวบรวมจากระบบรายงาน และผลการดำเนินงานของหน่วยงาน /หน่วยบริการที่เกี่ยวข้อง </t>
  </si>
  <si>
    <t>ร้อยละของหน่วยบริการที่ประสบภาวะวิกฤตทางการเงิน</t>
  </si>
  <si>
    <t>ร้อยละของหน่วยบริการที่ประสบภาวะวิกฤตทางการเงิน (ระดับ 7)</t>
  </si>
  <si>
    <t>≤ร้อยละ 4</t>
  </si>
  <si>
    <t>รายงานการเงินของหน่วยบริการที่ส่งส่วนกลาง (กองเศรษฐกิจสุขภาพและหลักประกันสุขภาพ) รายไตรมาส</t>
  </si>
  <si>
    <t>ร้อยละของหน่วยบริการที่ประสบภาวะวิกฤตทางการเงิน (ระดับ 6)</t>
  </si>
  <si>
    <t>≤ร้อยละ 5</t>
  </si>
  <si>
    <t>จำนวนนวัตกรรมหรือเทคโนโลยีสุขภาพที่คิดค้นใหม่หรือที่พัฒนาต่อยอด</t>
  </si>
  <si>
    <r>
      <t>≥</t>
    </r>
    <r>
      <rPr>
        <sz val="13.6"/>
        <rFont val="TH SarabunPSK"/>
        <family val="2"/>
      </rPr>
      <t xml:space="preserve"> 12 เรื่อง</t>
    </r>
  </si>
  <si>
    <t>รวบรวมข้อมูลจากหน่วยงานในสังกัดกรมวิทยาศาสตร์การแพทย์ และจากฐานข้อมูลนวัตกรรมกรมวิทยาศาสตร์การแพทย์</t>
  </si>
  <si>
    <t>ร้อยละของเขตสุขภาพที่มีการขยายผลนวัตกรรมการจัดการบริการสุขภาพ</t>
  </si>
  <si>
    <t>เขตสุขภาพรายงานผลการดำเนินงาน ทุก 3 เดือน</t>
  </si>
  <si>
    <t xml:space="preserve"> - ปลอด โควิด-19 (COVID-19)
 - ลด DM/HT</t>
  </si>
  <si>
    <t xml:space="preserve"> - ลด DM/HT
</t>
  </si>
  <si>
    <t xml:space="preserve"> - ปลอด โควิด-19 (COVID-19)
 - ลด DM/HT
 - ลด วัณโรค</t>
  </si>
  <si>
    <t xml:space="preserve">  - เพิ่ม New Normal Medical Care</t>
  </si>
  <si>
    <r>
      <rPr>
        <b/>
        <sz val="14"/>
        <rFont val="TH SarabunPSK"/>
        <family val="2"/>
      </rPr>
      <t>3. การป้องกัน ควบคุมโรค และลดปัจจัยเสี่ยง ด้านสุขภาพ</t>
    </r>
    <r>
      <rPr>
        <sz val="14"/>
        <rFont val="TH SarabunPSK"/>
        <family val="2"/>
      </rPr>
      <t xml:space="preserve">
3.1 การป้องกัน ควบคุมโรคไข้เลือดออก
3.2 การพัฒนาระบบการตอบโต้ภาวะฉุกเฉิน และภัยสุขภาพ (EOC/SAT)
3.3 การป้องกันและควบคุมการบริโภคบุหรี่
3.4 การส่งเสริมองค์กรปลอดโฟม</t>
    </r>
  </si>
  <si>
    <t>ร้อยละ 30</t>
  </si>
  <si>
    <t>ร้อยละ 98</t>
  </si>
  <si>
    <r>
      <rPr>
        <b/>
        <sz val="14"/>
        <rFont val="TH SarabunPSK"/>
        <family val="2"/>
      </rPr>
      <t>โครงการพัฒนาและสร้างศักยภาพ คนไทยทุกกลุ่มวัย (ด้านสุขภาพ)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1) อัตราส่วนการตายมารดา ไม่เกิน 17 ต่อแสนการเกิดมีชีพ
2) เด็กไทยมีการเจริญเติมโตและพัฒนาการสมวัย สูงดีสมส่วน
    2.1) ร้อยละของเด็กปฐมวัยมีพัฒนาการสมวัย ร้อยละ 85
    2.2) ร้อยละของเด็กอายุ 0-5 ปี สูงดีสมส่วน ร้อยละ 62
</t>
    </r>
    <r>
      <rPr>
        <sz val="12"/>
        <color indexed="10"/>
        <rFont val="TH SarabunPSK"/>
        <family val="2"/>
      </rPr>
      <t xml:space="preserve">3) เด็กไทยมีระดับสติปัญญาเฉลี่ยไม่ต่ำกว่า 100 </t>
    </r>
    <r>
      <rPr>
        <sz val="12"/>
        <rFont val="TH SarabunPSK"/>
        <family val="2"/>
      </rPr>
      <t xml:space="preserve">
4) อัตราการคลอดมีชีพในหญิงอายุ 15-19 ปี ไม่เกิน 27/ประชากรหญิงอายุ 15 -19 ปี พันคน (ใช้ข้อมูลระบบ HDC)
5) ร้อยละของผู้สูงอายุที่มีภาวะพึ่งพิงได้รับการดูแลตาม Care Plan ร้อยละ 85 (ปี 64 ครอบคลุมผู้สูงอายุทุกสิทธิ์)
</t>
    </r>
    <r>
      <rPr>
        <sz val="12"/>
        <color indexed="10"/>
        <rFont val="TH SarabunPSK"/>
        <family val="2"/>
      </rPr>
      <t>6</t>
    </r>
    <r>
      <rPr>
        <b/>
        <sz val="12"/>
        <color indexed="10"/>
        <rFont val="TH SarabunPSK"/>
        <family val="2"/>
      </rPr>
      <t xml:space="preserve">) ผู้สูงอายุมีพฤติกรรมสุขภาพที่พึงประสงค์ ได้รับการดูแลทั้งในสถานบริการและในชุมชน*
</t>
    </r>
    <r>
      <rPr>
        <sz val="12"/>
        <color indexed="10"/>
        <rFont val="TH SarabunPSK"/>
        <family val="2"/>
      </rPr>
      <t xml:space="preserve">    6.1) ร้อยละของประชากรสูงอายุที่มีพฤติกรรมสุขภาพที่พึงประสงค์ ร้อยละ 50
    6.2) ร้อยละของตำบลที่มีระบบการส่งเสริมสุขภาพดูแลผู้สูงอายุระยะยาว (LTC) ในชุมชนผ่านเกณฑ์ ร้อยละ 98</t>
    </r>
    <r>
      <rPr>
        <b/>
        <sz val="12"/>
        <rFont val="TH SarabunPSK"/>
        <family val="2"/>
      </rPr>
      <t xml:space="preserve">
</t>
    </r>
    <r>
      <rPr>
        <b/>
        <sz val="12"/>
        <color indexed="10"/>
        <rFont val="TH SarabunPSK"/>
        <family val="2"/>
      </rPr>
      <t xml:space="preserve">7) ร้อยละผู้สูงอายุที่ผ่านการคัดกรองและพบว่าเป็น Geriatric Sysdromes ได้รับการดูแลรักษาในคลินิกผู้สูงอายุ* (ร้อยละ 30)
</t>
    </r>
    <r>
      <rPr>
        <sz val="12"/>
        <color indexed="10"/>
        <rFont val="TH SarabunPSK"/>
        <family val="2"/>
      </rPr>
      <t xml:space="preserve">    7.1) ร้อยละของผู้สูงอายุที่ผ่านการคัดกรองและพบว่าเป็นภาวะสมองเสื่อมและได้รับการดูแลรักษาในคลินิกผู้สูงอายุ
    7.2) ร้อยละของผู้สูงอายุที่ผ่านการคัดกรองและพบว่าเป็นภาวะพลัดตกหกล้มและได้รับการดูแลรักษาในคลินิกผู้สูงอายุ</t>
    </r>
  </si>
  <si>
    <r>
      <rPr>
        <b/>
        <sz val="14"/>
        <rFont val="TH SarabunPSK"/>
        <family val="2"/>
      </rPr>
      <t>โครงการพัฒนาระบบบริการสุขภาพสาขาสุขภาพจิตและจิตเวช
30) ร้อยละของผู้ป่วยโรคซึมเศร้าเข้าถึงบริการสุขภาพจิต</t>
    </r>
    <r>
      <rPr>
        <sz val="12"/>
        <rFont val="TH SarabunPSK"/>
        <family val="2"/>
      </rPr>
      <t xml:space="preserve">
</t>
    </r>
    <r>
      <rPr>
        <b/>
        <sz val="12"/>
        <color indexed="10"/>
        <rFont val="TH SarabunPSK"/>
        <family val="2"/>
      </rPr>
      <t>31) อัตราการฆ่าตัวตายสำเร็จ (≥ร้อยละ 74)</t>
    </r>
    <r>
      <rPr>
        <b/>
        <sz val="12"/>
        <rFont val="TH SarabunPSK"/>
        <family val="2"/>
      </rPr>
      <t xml:space="preserve">
</t>
    </r>
    <r>
      <rPr>
        <b/>
        <sz val="12"/>
        <color indexed="10"/>
        <rFont val="TH SarabunPSK"/>
        <family val="2"/>
      </rPr>
      <t xml:space="preserve">  </t>
    </r>
    <r>
      <rPr>
        <sz val="12"/>
        <color indexed="10"/>
        <rFont val="TH SarabunPSK"/>
        <family val="2"/>
      </rPr>
      <t xml:space="preserve">   31.1) อัตราการฆ่าตัวตายสำเร็จ  (ไม่เกิน 8.0 ต่อประชากรแสนคน)
     31.2) ร้อยละของผู้พยายามฆ่าตัวตายไม่กลับมาทําร้ายตัวเองซ้ำในระยะเวลา 1 ปี (ร้อยละ 90)</t>
    </r>
  </si>
  <si>
    <r>
      <t>โครงการการพัฒนาคุณภาพชีวิตระดับอำเภอ (พชอ.)</t>
    </r>
    <r>
      <rPr>
        <sz val="14"/>
        <rFont val="TH SarabunPSK"/>
        <family val="2"/>
      </rPr>
      <t xml:space="preserve">
</t>
    </r>
    <r>
      <rPr>
        <sz val="14"/>
        <color indexed="10"/>
        <rFont val="TH SarabunPSK"/>
        <family val="2"/>
      </rPr>
      <t>9</t>
    </r>
    <r>
      <rPr>
        <sz val="12"/>
        <color indexed="10"/>
        <rFont val="TH SarabunPSK"/>
        <family val="2"/>
      </rPr>
      <t>) ร้อยละของอำเภอผ่านเกณฑ์การประเมินการพัฒนาคุณภาพชีวิตที่มีคุณภาพ ร้อยละ 75</t>
    </r>
  </si>
  <si>
    <r>
      <t xml:space="preserve">โครงการพัฒนาระบบการแพทย์ปฐมภูมิ
</t>
    </r>
    <r>
      <rPr>
        <b/>
        <sz val="12"/>
        <color indexed="10"/>
        <rFont val="TH SarabunPSK"/>
        <family val="2"/>
      </rPr>
      <t xml:space="preserve">19) จำนวนการจัดตั้งหน่วยบริการปฐมภูมิและเครือข่ายหน่วยบริการปฐมภูมิ ตาม พรบ.ฯ* (3,000 ทีม)
20) จำนวนประชาชนที่มีรายชื่ออยู่ในหน่วยบริการปฐมภูมิและเครือข่ายหน่วยบริการปฐมภูมิ ได้รับการดูแลโดยแพทย์เวชศาสตร์ครอบครัวหรือแพทย์ที่ผ่านการอบรมและคณะผู้ให้บริการสุขภาพปฐมภูมิ* (25 ล้านคน) </t>
    </r>
  </si>
  <si>
    <r>
      <rPr>
        <b/>
        <sz val="14"/>
        <rFont val="TH SarabunPSK"/>
        <family val="2"/>
      </rPr>
      <t>โครงการพัฒนาองค์กรคุณภาพ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56)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(ร้อยละ 100 (ระดับ 5)
     </t>
    </r>
    <r>
      <rPr>
        <sz val="11"/>
        <rFont val="TH SarabunPSK"/>
        <family val="2"/>
      </rPr>
      <t xml:space="preserve"> 56.1)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(กองส่วนกลาง) (ร้อยละ 100 (ระดับ 5)</t>
    </r>
    <r>
      <rPr>
        <sz val="12"/>
        <rFont val="TH SarabunPSK"/>
        <family val="2"/>
      </rPr>
      <t xml:space="preserve">
    </t>
    </r>
    <r>
      <rPr>
        <sz val="11"/>
        <rFont val="TH SarabunPSK"/>
        <family val="2"/>
      </rPr>
      <t xml:space="preserve">  56.2)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(สำนักงานสาธารณสุขจังหวัด) (ร้อยละ 100 (ระดับ 5)
      56.3)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(สำนักงานสาธารณสุขอำเภอ) (ร้อยละ 100 (ระดับ 5)</t>
    </r>
    <r>
      <rPr>
        <sz val="12"/>
        <rFont val="TH SarabunPSK"/>
        <family val="2"/>
      </rPr>
      <t xml:space="preserve">
57) ร้อยละของโรงพยาบาลสังกัดกระทรวงสาธารณสุขมีคุณภาพมาตรฐานผ่านการรับรอง HA ขั้น 3 (ร้อยละ 100)
</t>
    </r>
    <r>
      <rPr>
        <sz val="11"/>
        <rFont val="TH SarabunPSK"/>
        <family val="2"/>
      </rPr>
      <t xml:space="preserve">      57.1) ร้อยละของโรงพยาบาลศูนย์ โรงพยาบาลทั่วไปสังกัดสำนักงานปลัดกระทรวงสาธารณสุข มีคุณภาพมาตรฐานผ่านการรับรอง HA ขั้น 3 (ร้อยละ 100)
      57.2) ร้ร้อยละของโรงพยาบาลสังกัดกรมการแพทย์ กรมควบคุมโรค และ กรมสุขภาพจิตมีคุณภาพมาตรฐานผ่านการรับรอง HA ขั้น 3 (ร้อยละ 100)
      57.3) ร้อยละของโรงพยาบาลชุมชนมีคุณภาพมาตรฐานผ่านการรับรอง HA ขั้น 3 (ร้อยละ 100)</t>
    </r>
    <r>
      <rPr>
        <sz val="12"/>
        <rFont val="TH SarabunPSK"/>
        <family val="2"/>
      </rPr>
      <t xml:space="preserve">
</t>
    </r>
    <r>
      <rPr>
        <b/>
        <sz val="12"/>
        <color indexed="10"/>
        <rFont val="TH SarabunPSK"/>
        <family val="2"/>
      </rPr>
      <t>58) ร้อยละของ รพ.สต.ที่ผ่านเกณฑ์การพัฒนาคุณภาพ รพ.สต. ติดดาว*  (ร้อยละ 75)</t>
    </r>
  </si>
  <si>
    <r>
      <rPr>
        <b/>
        <sz val="14"/>
        <rFont val="TH SarabunPSK"/>
        <family val="2"/>
      </rPr>
      <t>โครงการควบคุมโรคและภัยสุขภาพ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11) ร้อยละการตรวจติดตามกลุ่มสงสัยป่วยโรคเบาหวานและ/หรือความดันโลหิตสูง
     11.1) ร้อยละการตรวจติดตามกลุ่มสงสัยป่วยโรคเบาหวาน ≥ร้อยละ 80
     11.2) ร้อยละการตรวจติดตามกลุ่มสงสัยป่วยโรคความดันโลหิตสูง ≥ร้อยละ 80
12) ร้อยละของจังหวัดที่ผ่านกาประเมินระบบเฝ้าระวังโรคและภัยสุขภาพจากการประกอบอาชีพและสิ่งแวดล้อม ร้อยละ 80
</t>
    </r>
    <r>
      <rPr>
        <b/>
        <sz val="12"/>
        <color indexed="10"/>
        <rFont val="TH SarabunPSK"/>
        <family val="2"/>
      </rPr>
      <t xml:space="preserve">13) ร้อยละของจังหวัดที่สามารถควบคุมสถานการณ์โรคติดเชื้อไวรัสโคโรนา 2019 (COVID-19) ให้สงบได้ ภายใน 21 - 28 วัน* (ร้อยละ 100) </t>
    </r>
    <r>
      <rPr>
        <sz val="12"/>
        <rFont val="TH SarabunPSK"/>
        <family val="2"/>
      </rPr>
      <t xml:space="preserve">
14) ระดับความสำเร็จในการเตรียมพร้อมและตอบโต้การระบาดโรคติดเชื้อไวรัสโคโรนา 2019 (COVID-19) ระดับดีมาก</t>
    </r>
  </si>
  <si>
    <r>
      <rPr>
        <b/>
        <sz val="14"/>
        <rFont val="TH SarabunPSK"/>
        <family val="2"/>
      </rPr>
      <t>โครงการพัฒนาระบบบริการโรคติดต่อ โรคอุบัติใหม่ และโรคอุบัติซ้ำ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23) อัตราความสำเร็จของการรักษาวัณโรคปอดรายใหม่ (ร้อยละ 88)
     23.1) อัตราสำเร็จของการรักษาวัณโรคปอดรายใหม่ (88)
     23.2) ร้อยละความครอบคลุมการรักษาผู้ป่วยวัณโรครายใหม่และกลับเป็นซ้ำ (ร้อยละ 88)
</t>
    </r>
    <r>
      <rPr>
        <b/>
        <sz val="12"/>
        <color indexed="10"/>
        <rFont val="TH SarabunPSK"/>
        <family val="2"/>
      </rPr>
      <t>24) อัตราป่วยตายของผู้ป่วยโรคติดเชื้อไวรัสโคโรนา 2019 (COVID-19) ของทั้งประเทศ* (&lt; ร้อยละ 1.55)</t>
    </r>
    <r>
      <rPr>
        <b/>
        <sz val="12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</si>
  <si>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โครงการพัฒนาระบบบริการสุขภาพสาขาโรคมะเร็ง</t>
    </r>
    <r>
      <rPr>
        <sz val="14"/>
        <rFont val="TH SarabunPSK"/>
        <family val="2"/>
      </rPr>
      <t xml:space="preserve">
</t>
    </r>
    <r>
      <rPr>
        <sz val="12"/>
        <color indexed="10"/>
        <rFont val="TH SarabunPSK"/>
        <family val="2"/>
      </rPr>
      <t>35) ร้อยละผู้ป่วยมะเร็ง 5 อันดับแรก ได้รับการรักษาภายในระยะเวลาที่กำหนด*
     35.1) ร้อยละของผู้ป่วยที่ได้รับการรักษาด้วยการผ่าตัด ภายในระยะเวลา 4 สัปดาห์ (≥ ร้อยละ 75)
     35.2) ร้อยละของผู้ป่วยที่ได้รับการรักษาด้วยเคมีบำบัด ภายในระยะเวลา 6 สัปดาห์ (≥ ร้อยละ 75)
     35.3) ร้อยละของผู้ป่วยที่ได้รับการรักษาด้วยรังสีรักษา ภายในระยะเวลา 6 สัปดาห์  (≥ ร้อยละ 60)</t>
    </r>
    <r>
      <rPr>
        <sz val="12"/>
        <rFont val="TH SarabunPSK"/>
        <family val="2"/>
      </rPr>
      <t xml:space="preserve">
</t>
    </r>
  </si>
  <si>
    <t>ต</t>
  </si>
  <si>
    <r>
      <rPr>
        <b/>
        <sz val="14"/>
        <rFont val="TH SarabunPSK"/>
        <family val="2"/>
      </rPr>
      <t xml:space="preserve">โครงการประเมินคุณธรรมและความโปร่งใส
</t>
    </r>
    <r>
      <rPr>
        <b/>
        <sz val="14"/>
        <color indexed="10"/>
        <rFont val="TH SarabunPSK"/>
        <family val="2"/>
      </rPr>
      <t>53</t>
    </r>
    <r>
      <rPr>
        <b/>
        <sz val="12"/>
        <color indexed="10"/>
        <rFont val="TH SarabunPSK"/>
        <family val="2"/>
      </rPr>
      <t>) ร้อยละของหน่วยงานในสังกัดสำนักงานปลัดกระทรวงสาธารณสุขผ่านเกณฑ์การประเมิน ITA* (ร้อยละ 92)</t>
    </r>
    <r>
      <rPr>
        <sz val="12"/>
        <rFont val="TH SarabunPSK"/>
        <family val="2"/>
      </rPr>
      <t xml:space="preserve">
</t>
    </r>
    <r>
      <rPr>
        <b/>
        <sz val="12"/>
        <color indexed="10"/>
        <rFont val="TH SarabunPSK"/>
        <family val="2"/>
      </rPr>
      <t>54) ร้อยละของหน่วยงานในสังกัดกระทรวงสาธารณสุขผ่านเกณฑ์การประเมิน ITA*(ร้อยละ 92)</t>
    </r>
    <r>
      <rPr>
        <sz val="12"/>
        <rFont val="TH SarabunPSK"/>
        <family val="2"/>
      </rPr>
      <t xml:space="preserve">
55</t>
    </r>
    <r>
      <rPr>
        <b/>
        <sz val="12"/>
        <rFont val="TH SarabunPSK"/>
        <family val="2"/>
      </rPr>
      <t>) ร้อยละของส่วนราชการและหน่วยงานสังกัดกระทรวงสาธารณสุขผ่านเกณฑ์การตรวจสอบและประเมินผลระบบการควบคุมภายใน (ร้อยละ 80)</t>
    </r>
  </si>
  <si>
    <r>
      <t xml:space="preserve">โครงการ Happy MOPH กระทรวงสาธารณสุข กระทรวงแห่งความสุข
</t>
    </r>
    <r>
      <rPr>
        <b/>
        <sz val="12"/>
        <rFont val="TH SarabunPSK"/>
        <family val="2"/>
      </rPr>
      <t xml:space="preserve">52) องค์กรแห่งความสุขที่มีคุณภาพและเป็นต้นแบบ
     52.1) ร้อยละของบุคลากรในหน่วยงานมีการประเมินความสุขของคนทำงาน (Happinometer) (ร้อยละ 70)
  </t>
    </r>
    <r>
      <rPr>
        <b/>
        <sz val="12"/>
        <color indexed="10"/>
        <rFont val="TH SarabunPSK"/>
        <family val="2"/>
      </rPr>
      <t xml:space="preserve">   52.2) ร้อยละองค์กรแห่งความสุขที่มีคุณภาพ *
             52.2.1) ระดับกรม และสป. (ส่วนกลาง) ร้อยละ 20
             52.2.2) ระดับจังหวัด ร้อยละ 20</t>
    </r>
  </si>
  <si>
    <r>
      <rPr>
        <b/>
        <sz val="14"/>
        <rFont val="TH SarabunPSK"/>
        <family val="2"/>
      </rPr>
      <t>โครงการบริหารจัดการกำลังด้านสุขภาพ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 xml:space="preserve">50) ร้อยละของเขตสุขภาพที่มีการบริหารจัดการกำลังคนที่มีประสิทธิภาพ (มีอัตราตำแหน่งว่างคงเหลือ ไม่เกินร้อยละ 4)
</t>
    </r>
    <r>
      <rPr>
        <b/>
        <sz val="12"/>
        <color indexed="10"/>
        <rFont val="TH SarabunPSK"/>
        <family val="2"/>
      </rPr>
      <t>51) ร้อยละของบุคลากรที่มีความพร้อมรองรับการเข้าสู่ตำแหน่งที่สูงขึ้น ได้รับการพัฒนา *(ไม่น้อยกว่าร้อยละ 80)</t>
    </r>
  </si>
  <si>
    <r>
      <rPr>
        <b/>
        <sz val="14"/>
        <rFont val="TH SarabunPSK"/>
        <family val="2"/>
      </rPr>
      <t>โครงการพัฒนาความรอบรู้ด้านสุขภาพของประชากร</t>
    </r>
    <r>
      <rPr>
        <sz val="14"/>
        <rFont val="TH SarabunPSK"/>
        <family val="2"/>
      </rPr>
      <t xml:space="preserve">
</t>
    </r>
    <r>
      <rPr>
        <b/>
        <sz val="12"/>
        <color indexed="10"/>
        <rFont val="TH SarabunPSK"/>
        <family val="2"/>
      </rPr>
      <t>8) ครอบครัวมีความรอบรู้ด้านสุขภาพ* จำนวน 5,000,000 ครอบครัว</t>
    </r>
  </si>
  <si>
    <r>
      <rPr>
        <b/>
        <sz val="14"/>
        <rFont val="TH SarabunPSK"/>
        <family val="2"/>
      </rPr>
      <t>โครงการคุ้มครองผู้บริโภคด้านผลิตภัณฑ์สุขภาพและบริการสุขภาพ
15) จำนวนผลิตภัณฑ์สุขภาพกลุ่มเป้าหมายที่เกิดจากการส่งเสริมผุ้ประกอบการให้สามารถได้รับอนุญาต อย่างน้อยผลิตภัณฑ์ต่อเขตสุขภาพ</t>
    </r>
    <r>
      <rPr>
        <sz val="14"/>
        <rFont val="TH SarabunPSK"/>
        <family val="2"/>
      </rPr>
      <t xml:space="preserve">
</t>
    </r>
    <r>
      <rPr>
        <sz val="12"/>
        <rFont val="TH SarabunPSK"/>
        <family val="2"/>
      </rPr>
      <t>16) จังหวัดมีการขับเคลื่อนการดำเนินงานอาหารปลอดภัยที่มีประสิทธิภาพ (สถานประกอบการปรับปรุงผ่านเกณฑ์มาตรฐาน 76 จังหวัด และ กทม.)</t>
    </r>
    <r>
      <rPr>
        <b/>
        <sz val="12"/>
        <rFont val="TH SarabunPSK"/>
        <family val="2"/>
      </rPr>
      <t xml:space="preserve">
</t>
    </r>
    <r>
      <rPr>
        <sz val="12"/>
        <rFont val="TH SarabunPSK"/>
        <family val="2"/>
      </rPr>
      <t xml:space="preserve">     16.1) ตลาดนัด น่าซื้อ (Temporary Market) พื้นที่ขยาย จังหวัดละ 5 แห่ง
     16.2) อาหารอาหารริมบาทวิถี (Street Food Good Health) จังหวัดละ 1 แห่ง
     16.3) ร้านอาหาร (Clean Food Good Taste Plus) จังหวัดละ 5 แห่ง</t>
    </r>
  </si>
  <si>
    <r>
      <t xml:space="preserve">โครงการกัญชาทางการแพทย์
</t>
    </r>
    <r>
      <rPr>
        <sz val="12"/>
        <rFont val="TH SarabunPSK"/>
        <family val="2"/>
      </rPr>
      <t>43) ร้อยละของหน่วยบริการสาธารณสุขที่มีการจัดบริการคลินิกกัญชาทางการแพทย์แบบบูรณาการ (ร้อยละ 50)
     43.1) ร้อยละของ รพ.สังกัด สป.สธ.ที่มีการจัดบริการคลินิกกัญชาทางการแพทย์แบบบูรณาการ
     43.2) ร้อยละของโรงพยาบาลสังกัดกรมวิชาการที่มีการจัดบริการคลินิกกัญชาทางการแพทย์แบบบูรณาการ
     43.3) ร้อยละของสถานพยาบาลเอกชนที่มีการจัดบริการคลินิกกัญชาทางการแพทย์แบบบูรณาการ
     43.4) ผู้ป่วย Palliative care ที่ได้รับการรักษาด้วยยากัญชาทางการแพทย์</t>
    </r>
  </si>
  <si>
    <r>
      <t xml:space="preserve">โครงการพัฒนาการท่องเที่ยวเชิงสุขภาพและการแพทย์
</t>
    </r>
    <r>
      <rPr>
        <sz val="14"/>
        <color indexed="10"/>
        <rFont val="TH SarabunPSK"/>
        <family val="2"/>
      </rPr>
      <t>48</t>
    </r>
    <r>
      <rPr>
        <sz val="12"/>
        <color indexed="10"/>
        <rFont val="TH SarabunPSK"/>
        <family val="2"/>
      </rPr>
      <t>) อัตราการเพิ่มขึ้นของจำนวนสถานประกอบการด้านการท่องเที่ยวเชิงสุขภาพที่ได้รับมาตรฐานตามที่กำหนด (เพิ่มขึ้นร้อยละ 5)
49) มูลค่าการใช้ยาสมุนไพรในเมืองสมุนไพรและจังหวัดในเขตสุขภาพเพิ่มขึ้น (ร้อยละ 4)</t>
    </r>
  </si>
  <si>
    <r>
      <rPr>
        <b/>
        <sz val="14"/>
        <rFont val="TH SarabunPSK"/>
        <family val="2"/>
      </rPr>
      <t>โครงการพัฒนางานวิจัย/นวัตกรรม ผลิตภัณฑ์สุขภาพและเทคโนโลยีทางการแพทย์</t>
    </r>
    <r>
      <rPr>
        <sz val="14"/>
        <rFont val="TH SarabunPSK"/>
        <family val="2"/>
      </rPr>
      <t xml:space="preserve">
64</t>
    </r>
    <r>
      <rPr>
        <sz val="12"/>
        <rFont val="TH SarabunPSK"/>
        <family val="2"/>
      </rPr>
      <t>) จำนวนนวัตกรรม หรือเทคโนโลยีสุขภาพที่คิดค้นใหม่ หรือที่พัฒนาต่อยอด ≥ 12 เรื่อง
65) ร้อยละของเขตสุขภาพที่มีการขยายผลนวัตกรรมการจัดการบริการสุขภาพ (ร้อยละ 100)</t>
    </r>
  </si>
  <si>
    <t xml:space="preserve"> - ไอที สมาร์ท (IT SMART)
 - กำกับดี</t>
  </si>
  <si>
    <t xml:space="preserve">             เครือข่ายสุขภาพอำเภอสิงหนคร เพื่อให้ประชาชนเข้าถึงบริการการรักษาพยาบาลและ ส่งเสริมสุขภาพได้ทุกระดับ อย่างครอบคลุม และทั่วถึงได้กำหนดนโยบายให้มุ่งเน้น</t>
  </si>
  <si>
    <t>ลดการเจ็บป่วยด้วยโรคที่ป้องกันได้และส่งเสริมให้ประชาชนมีสุขภาพที่ดีพร้อมไปกับการพัฒนาระบบบริการที่มีอยู่ ให้มีศักยภาพในการให้บริการที่กว้างขวางและ ครอบคลุมมากขึ้น</t>
  </si>
  <si>
    <t>ภายใต้การใช้งบประมาณ ที่มีอยู่จำกัดให้คุ้มค่าและมีประสิทธิภาพ โดยกำหนดองค์ประกอบสำคัญในการดำเนินงาน ประกอบด้วย การบริหารจัดการร่วมระหว่างโรงพยาบาลกับ</t>
  </si>
  <si>
    <t xml:space="preserve">สำนักงานสาธารณสุขอำเภอและเชื่อมโยงด้วยทีมสุขภาพกับประชาชนในชุมชน ให้คุณค่าการทำงานของเจ้าหน้าที่และการยอมรับการชื่นชมจากผู้อื่น การใช้ทรัพยากรร่วมกัน เช่น </t>
  </si>
  <si>
    <t>บุคลากร งบประมาณ เทคโนโลยีเครื่องมือต่างๆ และพัฒนาศักยภาพบุคลากรภายในเครือข่าย  ประชาชนในท้องถิ่นมีส่วนร่วมดูแลสุขภาพของตนเองไม่ให้เจ็บป่วย</t>
  </si>
  <si>
    <t xml:space="preserve">              1ระบบบริการผ่านเกณฑ์มาตรฐานและผู้รับบริการพึงพอใจ</t>
  </si>
  <si>
    <t xml:space="preserve">              2. บุคลากรมีทักษะที่จำเป็นและเพียงพอต่อการให้บริการ</t>
  </si>
  <si>
    <t xml:space="preserve">              3. การบริหารงบประมาณที่มีประสิทธิภาพ</t>
  </si>
  <si>
    <t xml:space="preserve">              4. โครงสร้างพื้นฐานและเครื่องมือได้มาตรฐานและเพียงพอ</t>
  </si>
  <si>
    <t xml:space="preserve">              5. ภาคีตระหนักและมีส่วนร่วมในการสร้างเสริมสุขภาพ</t>
  </si>
  <si>
    <t xml:space="preserve">                1. การป้องกันและควบคุมโรคไข้เลือดออก</t>
  </si>
  <si>
    <t xml:space="preserve">                2. การป้องกันและควบคุมโรคเรื้อรัง</t>
  </si>
  <si>
    <t xml:space="preserve">                3. การพัฒนาระบบข้อมูลสารสนเทศ</t>
  </si>
  <si>
    <t xml:space="preserve">                4. การพัฒนาระบบบริการปฐมภูม</t>
  </si>
  <si>
    <t xml:space="preserve">                1. โรคเบาหวาน-ความดันโลหิต</t>
  </si>
  <si>
    <t xml:space="preserve">                2. โรคมะเร็ง</t>
  </si>
  <si>
    <t xml:space="preserve">                3. อุบัติเหตุ</t>
  </si>
  <si>
    <t xml:space="preserve">                4. อนามัยแม่และเด็ก</t>
  </si>
  <si>
    <t xml:space="preserve">                5. ไข้เลือดออก</t>
  </si>
  <si>
    <t xml:space="preserve">                6. ผู้สูงอายุและผู้พิการ</t>
  </si>
  <si>
    <t xml:space="preserve">                7. ทันตสุภาพ</t>
  </si>
  <si>
    <t xml:space="preserve">                8. จิตเวช</t>
  </si>
  <si>
    <t xml:space="preserve">                9. ยาเสพติด</t>
  </si>
  <si>
    <t xml:space="preserve">            1. พัฒนาคุณภาพบริการสุขภาพ  </t>
  </si>
  <si>
    <t xml:space="preserve">            2. พัฒนาการบริหารจัดการให้มีประสิทธิภาพ </t>
  </si>
  <si>
    <t xml:space="preserve">            3. สร้างความร่วมมือด้านสุขภาพกับภาคี </t>
  </si>
  <si>
    <t xml:space="preserve">            1. ระบบบริการผ่านเกณ์มาตรฐานและผู้รับบริการพึงพอใจ</t>
  </si>
  <si>
    <t xml:space="preserve">            2. บุคลากรมีทักษะที่จำเป็นและเพียงพอต่อการให้บริการ</t>
  </si>
  <si>
    <t xml:space="preserve">            3. การบริหารงบประมาณที่มีประสิทธิภาพ</t>
  </si>
  <si>
    <t xml:space="preserve">            4. โครงสร้างพื้นฐานและเครื่องมือได้มาตรฐานและเพียงพอ</t>
  </si>
  <si>
    <t xml:space="preserve">            5. ภาคีตระหนักและมีส่วนร่วมในการสร้างเสริมสุขภาพ</t>
  </si>
  <si>
    <t xml:space="preserve">              บุคลิกดี  มีจิตบริการ ทำงานเป็นทีม </t>
  </si>
  <si>
    <t>กลยุทธ</t>
  </si>
  <si>
    <t>ตัวชี้วัดความสำเร็จ(KRA)</t>
  </si>
  <si>
    <t>๑.พัฒนาบริการให้ได้มาตรฐาน</t>
  </si>
  <si>
    <t>1.ระบบบริการผ่านเกณฑ์มาตรฐาน</t>
  </si>
  <si>
    <t>1.พัฒนาหน่วยบริการให้ผ่านเกณฑ์มาตรฐาน</t>
  </si>
  <si>
    <t>1. มาตรฐานการจัดบริการสุขภาพ</t>
  </si>
  <si>
    <t>ตามเกณฑ์</t>
  </si>
  <si>
    <t>และผู้รับบริการพึงพอใจ</t>
  </si>
  <si>
    <t>2.พัฒนาระบบบริการที่ผู้รับบริการมีความพึงพอใจ</t>
  </si>
  <si>
    <t>2. คุณภาพระบบบริการสุขภาพทุกระดับ</t>
  </si>
  <si>
    <t>3. ศักยภาพและความสามารถในการจัด</t>
  </si>
  <si>
    <t>บริการสุขภาพของเครือข่าย</t>
  </si>
  <si>
    <t>๒.พัฒนาการบริหารจัดการให้มี</t>
  </si>
  <si>
    <t>1.บุคลากรมีทักษะที่จำเป็นและ</t>
  </si>
  <si>
    <t>1.พัฒนาระบบบริหารทรัพยากรมนุษย์</t>
  </si>
  <si>
    <t>1. คุณค่าสารสนเทศ</t>
  </si>
  <si>
    <t>วิลาวรรณ ไชยปัญญา</t>
  </si>
  <si>
    <t>ประสิทธิภาพ</t>
  </si>
  <si>
    <t>เพียงพอต่อการให้บริการ</t>
  </si>
  <si>
    <t>2.พัฒนาทรัพยากรมนุษย์ให้เหมาะสมกับการ</t>
  </si>
  <si>
    <t>2. เครือข่ายและหน่วยงานในโรงพยาบาล</t>
  </si>
  <si>
    <t>ทำงาน</t>
  </si>
  <si>
    <t>มีความสามารถทางการบริหาร วิชาการ</t>
  </si>
  <si>
    <t>3.สร้างเสริมความสุขในการทำงาน</t>
  </si>
  <si>
    <t>3. ความพึงพอใจของบุคลากร</t>
  </si>
  <si>
    <t>2.การบริหารงบประมาณที่มี</t>
  </si>
  <si>
    <t xml:space="preserve">1.พัฒนาระบบในการกำกับดูแล ติดตาม </t>
  </si>
  <si>
    <t>และประเมินผลเครือข่ายให้มีประสิทธิภาพ</t>
  </si>
  <si>
    <t>3.โครงสร้างพื้นฐานและเครื่องมือ</t>
  </si>
  <si>
    <t>1.พัฒนาโครงสร้างพื้นฐานและระบบจัดการ</t>
  </si>
  <si>
    <t>ได้มาตรฐานและเพียงพอ</t>
  </si>
  <si>
    <t>พัสดุและครุภัณฑ์</t>
  </si>
  <si>
    <t>3.เสริมสร้างการมีส่วนร่วมของภาคี</t>
  </si>
  <si>
    <t>1.ภาคีตระหนักและมีส่วนร่วมในการ</t>
  </si>
  <si>
    <t>1.พัฒนากระบวนการการมีส่วนร่วมของภาคี</t>
  </si>
  <si>
    <t>1. มาตรฐานการบริหารความร่วมมือ</t>
  </si>
  <si>
    <t>สร้างเสริมสุขภาพ</t>
  </si>
  <si>
    <t xml:space="preserve"> - ระบบการดูแลผู้ป่วยต่อเนื่อง</t>
  </si>
  <si>
    <t xml:space="preserve"> - การจัดการระบบสุขภาพ</t>
  </si>
  <si>
    <t>2. ไว้วางใจและเชื่อมั่นศรัทธา</t>
  </si>
  <si>
    <t>นโยบายของเครือข่ายสุขภาพอำเภอสิงหนคร  ปี 2565</t>
  </si>
  <si>
    <t xml:space="preserve">             เครือข่ายบริการมีมาตรฐาน บริหารจัดการดี เจ้าหน้าที่มีสุข ทุกภาคีมีส่วนร่วมเพื่อสุขภาวะคนสิงหนคร ภายในปี 2567</t>
  </si>
  <si>
    <t>นางสุปรียา เสียงดัง</t>
  </si>
  <si>
    <t>นางพิมพ์ใจ เขียวชุม</t>
  </si>
  <si>
    <t>1.พัฒนาบริการให้ได้</t>
  </si>
  <si>
    <t>1.ระบบบริการผ่านเกณฑ์</t>
  </si>
  <si>
    <t>มาตรฐานตามเกณฑ์</t>
  </si>
  <si>
    <t>มาตรฐานและผู้รับบริการ</t>
  </si>
  <si>
    <t>พึงพอใจ</t>
  </si>
  <si>
    <t>๒.พัฒนาการบริหารจัดการ</t>
  </si>
  <si>
    <t>1.บุคลากรมีทักษะที่</t>
  </si>
  <si>
    <t>ให้มีประสิทธิภาพ</t>
  </si>
  <si>
    <t>จำเป็นและเพียงพอต่อ</t>
  </si>
  <si>
    <t>การให้บริการ</t>
  </si>
  <si>
    <t>2.การบริหารงบประมาณ</t>
  </si>
  <si>
    <t>ที่มีประสิทธิภาพ</t>
  </si>
  <si>
    <t>3.โครงสร้างพื้นฐานและ</t>
  </si>
  <si>
    <t>เครื่องมือได้มาตรฐาน</t>
  </si>
  <si>
    <t>และเพียงพอ</t>
  </si>
  <si>
    <t>3.เสริมสร้างการมีส่วนร่วม</t>
  </si>
  <si>
    <t>1.ภาคีตระหนักและมีส่วน</t>
  </si>
  <si>
    <t>ของภาคี</t>
  </si>
  <si>
    <t>ร่วมในการสร้างเสริม</t>
  </si>
  <si>
    <t>สุขภาพ</t>
  </si>
  <si>
    <t xml:space="preserve">1.พัฒนาการเข้าถึงกัญชาทางการแพทย์ </t>
  </si>
  <si>
    <t>2.พัฒนาระบบบริการการแพทย์ฉุกเฉิน</t>
  </si>
  <si>
    <t xml:space="preserve">ครบวงจรและระบบส่งต่อ </t>
  </si>
  <si>
    <t xml:space="preserve">3.ส่งเสริมช่องปากผู้ป่วยเบาหวาน </t>
  </si>
  <si>
    <t>4.อบรมเชิงปฏิบัติการการฟื้นฟูความรู้ด้าน</t>
  </si>
  <si>
    <t>การป้องกันและควบคุมการติดเชื้อใน</t>
  </si>
  <si>
    <t>สถานพยาบาล</t>
  </si>
  <si>
    <t>1.ส่งเสริมคุณธรรมและจริยธรรมในการป้องกัน</t>
  </si>
  <si>
    <t>การทุจริต</t>
  </si>
  <si>
    <t xml:space="preserve">2.ประชุมเชิงปฏิบัติการ การซ้อมแผนอัคคีภัย  </t>
  </si>
  <si>
    <t xml:space="preserve">3.ประชุมวิชาการและประกวดผลงานวิชาการ </t>
  </si>
  <si>
    <t xml:space="preserve">4.พัฒนาระบบข้อมูลและสารสนเทศ  </t>
  </si>
  <si>
    <t>1.ส่งเสริม ผู้สูงวัย  ใส่ใจสุขภาพช่องปาก</t>
  </si>
  <si>
    <t>2.คุณแม่ฟันดี</t>
  </si>
  <si>
    <t>3.บูรณาการสร้างเสริมสุขภาพตามกลุ่มวัย</t>
  </si>
  <si>
    <t>4.ครอบครัวสิงหนคร ต้านภัยโรคติดต่อ</t>
  </si>
  <si>
    <t>5.พัฒนาระบบการดำเนินงานดูแลระยะยาว</t>
  </si>
  <si>
    <t>สำหรับผู้สูงอายุที่มีภาวะพึ่งพิง</t>
  </si>
  <si>
    <t>โดยการมีส่วนร่วม ของภาคีเครือข่าย</t>
  </si>
  <si>
    <t>6.ส่งเสริมทันตสุขภาพในกลุ่มวัยเรียน</t>
  </si>
  <si>
    <t>7.หนูน้อยฟันดี ที่ศพด.คุณภาพ</t>
  </si>
  <si>
    <t>เงินบำรุง</t>
  </si>
  <si>
    <t>ลำดับที่ :1</t>
  </si>
  <si>
    <t>ยุทธศาสตร์ที่ : 1.พัฒนาบริการให้ได้มาตรฐานตามเกณฑ์</t>
  </si>
  <si>
    <t>เป้าประสงค์ : 1.ระบบบริการผ่านเกณฑ์มาตรฐานและผู้รับบริการพึงพอใจ</t>
  </si>
  <si>
    <t>กลยุทธ์ / กลวิธี  1.พัฒนาหน่วยบริการให้ผ่านเกณฑ์มาตรฐาน</t>
  </si>
  <si>
    <t xml:space="preserve">                   2.พัฒนาระบบบริการที่ผู้รับบริการมีความพึงพอใจ</t>
  </si>
  <si>
    <t>โครงการ : พัฒนาการเข้าถึงกัญชาทางการแพทย์ อำเภอสิงหนคร</t>
  </si>
  <si>
    <t>วัตถุประสงค์ : 1.เพื่อให้ผู้ป่วยที่ควรได้รับสารสกัดกัญชาในชุมชนเข้าสู่ระบบคลินิกกัญชาทางการแพทย์</t>
  </si>
  <si>
    <t xml:space="preserve">                 2. เพื่อพัฒนาศักยภาพของเครือข่าย ให้มีองค์ความรู้เบื้องต้นและสามารถสื่อสาร ประชาสัมพันธ์</t>
  </si>
  <si>
    <t xml:space="preserve">                 3.เพื่อเตรียมความพร้อมของ รพ.สต.ในการจัดตั้งคลินิกกัญชาทางการแพทย์แผนไทยในอนาคต</t>
  </si>
  <si>
    <t xml:space="preserve">               1.คลินิกกัญชาทางการแพทย์ของโรงพยาบาลสิงหนครมีผู้ป่วยเข้ารับการรักษาและได้รับสารสกัดกัญชาในการรักษาโรค และได้รับคำปรึกษาการใช้
</t>
  </si>
  <si>
    <t xml:space="preserve">                 ยาแก่ผู้ป่วยแบบเฉพาะราย</t>
  </si>
  <si>
    <t xml:space="preserve">                2. มีศูนย์บริการข้อมูลทางกัญชาทางการแพทย์แบบผสมผสาน </t>
  </si>
  <si>
    <t xml:space="preserve">                3. บุคลากรในรพ.สต.และ อสม.มีความรู้เบื้องต้นเกี่ยวกับกัญชาทางการแพทย์</t>
  </si>
  <si>
    <t>ให้กับประชาชนที่เจ็บป่วยทรมานจากกลุ่มโรคร้ายแรง เรื้อรังและไม่ตอบสนองต่อการรักษาทั้งแพทย์แผนปัจจุบันหรือแพทย์แผนไทย</t>
  </si>
  <si>
    <t>1.ประชุมวางแผนงานคณะกรรมการ</t>
  </si>
  <si>
    <t>คลินิกกัญชาทางการแพทย์ ร่วมกับ</t>
  </si>
  <si>
    <t>บุคลากร รพ.สต.ทุกแห่ง</t>
  </si>
  <si>
    <t>ธค.64</t>
  </si>
  <si>
    <t>2.จัดตั้งศูนย์บริการข้อมูลทางกัญชา</t>
  </si>
  <si>
    <t>ทางการแพทย์แบบผสมผสาน</t>
  </si>
  <si>
    <t>มค.65</t>
  </si>
  <si>
    <t>3.จัดทำระบบติดตาม เฝ้าระวังและ</t>
  </si>
  <si>
    <t>รายงานเหตุการณ์การใช้กัญชา</t>
  </si>
  <si>
    <t>กพ.65</t>
  </si>
  <si>
    <t>4.สำรวจและค้นหาการใช้กัญชาใน</t>
  </si>
  <si>
    <t>ชุมชนร่วมกับ อสม.</t>
  </si>
  <si>
    <t>5.อบรมความรู้การใช้กัญชาทางการแพทย์</t>
  </si>
  <si>
    <t>และการใช้โปรแกรมเพื่อการรายงาน</t>
  </si>
  <si>
    <t xml:space="preserve">อาการไม่พึงประสงค์จากกัญชา </t>
  </si>
  <si>
    <t>มีค.,เมย.,</t>
  </si>
  <si>
    <t>พค.,มิย.</t>
  </si>
  <si>
    <t xml:space="preserve">- ค่าป้ายประชาสัมพันธ์ </t>
  </si>
  <si>
    <t xml:space="preserve">และสื่อให้ความรู้  </t>
  </si>
  <si>
    <t>- ค่าจัดทำเอกสารและคู่มือ</t>
  </si>
  <si>
    <t>จนท.รพสต.</t>
  </si>
  <si>
    <t>จำนวน 15 เล่ม x 60 บาท</t>
  </si>
  <si>
    <t xml:space="preserve">- ค่าเอกสารความรู้ </t>
  </si>
  <si>
    <t>จำนวน 90 เล่ม x 20 บาท</t>
  </si>
  <si>
    <t>แบบทดสอบก่อนและหลัง</t>
  </si>
  <si>
    <t>มีช่องทางบริการให้ข้อมูล</t>
  </si>
  <si>
    <t xml:space="preserve">นายวิศวะ  รัตนไชย </t>
  </si>
  <si>
    <t>นส.มณีกัลยา ชมชาญ</t>
  </si>
  <si>
    <t>ลำดับที่ :2</t>
  </si>
  <si>
    <t xml:space="preserve">โครงการ : พัฒนาระบบบริการการแพทย์ฉุกเฉินครบวงจรและระบบส่งต่อ </t>
  </si>
  <si>
    <t>วัตถุประสงค์ : 1) เพื่อให้ระบบ ECS  มีคุณภาพได้มาตรฐาน</t>
  </si>
  <si>
    <t xml:space="preserve">                 2) เพื่อเพิ่มการเข้าถึงระบบบริการการแพทย์ฉุกเฉินแก่ประชาชนทั่วไป </t>
  </si>
  <si>
    <t xml:space="preserve">                 3) เพื่อให้บุคลากรในทุกระดับทั้ง รพ. และ รพ.สต. มีความรู้และทักษะในการช่วยชีวิตขั้นพื้นฐาน</t>
  </si>
  <si>
    <t>ตัวชี้วัด :       1. บุคลากรที่ปฏิบัติงานรู้และปฏิบัติตามระบบ ICS และให้การช่วยเหลือผู้บาดเจ็บจากอุบัติเหตุหมู่ได้</t>
  </si>
  <si>
    <t xml:space="preserve">                 2. ป้องกัน ลดอัตราการบาดเจ็บที่รุนแรง ความพิการและการเสียชีวิตของผู้ป่วยอุบัติเหตุและเจ็บป่วยฉุกเฉิน</t>
  </si>
  <si>
    <t xml:space="preserve">                 3. ผู้บาดเจ็บและผู้ป่วยฉุกเฉินได้รับการส่งต่อที่มีคุณภาพทั้งระดับ รพ. , รพ.สต. และเครือข่ายระบบการแพทย์ฉุกเฉินของเทศบาลและ อบต.</t>
  </si>
  <si>
    <t xml:space="preserve">                 สถิติการเกิดอุบัติเหตุมูลผู้บาดเจ็บและเสียชีวิตทางถนน  ที่มารับบริการที่โรงพยาบาลสิงหนคร  สถิติการบาดเจ็บลดลง ปี 2562-2564 คิดเป็น 1537.01, 1428.91 และ 1474.69 </t>
  </si>
  <si>
    <t xml:space="preserve"> ต่อแสนประชากร ตามลำดับและอัตราเสียชีวิตลดลง 2562-2564 คิดเป็น 10.84 และ 14.45 และ 17.24 ต่อแสนประชากรตามลำดับ เพื่อพัฒนาตาม  เกณฑ์ ECS คุณภาพ    </t>
  </si>
  <si>
    <t xml:space="preserve">1.อบรมฟื้นฟูการฟื้นคืนชีพระดับพื้นฐาน(CPR) </t>
  </si>
  <si>
    <t xml:space="preserve">80 คน x 25 บาท x 2 มื้อ </t>
  </si>
  <si>
    <t xml:space="preserve">- ค่าอาหารว่างและเครื่องดื่ม </t>
  </si>
  <si>
    <t>จนท.รพ./รพสต.</t>
  </si>
  <si>
    <t xml:space="preserve">- ค่าอาหารกลางวัน      </t>
  </si>
  <si>
    <t xml:space="preserve">80 คน x 60 บาท x 1 มื้อ </t>
  </si>
  <si>
    <t xml:space="preserve">- ค่าตอบแทนวิทยากร   </t>
  </si>
  <si>
    <t xml:space="preserve">6 ชม. x 600 บาท  </t>
  </si>
  <si>
    <t>2 มีค.65</t>
  </si>
  <si>
    <t>เป็นเงิน</t>
  </si>
  <si>
    <t>2.ประชุมเชิงปฏิบัติการพัฒนาศักยภาพ</t>
  </si>
  <si>
    <t xml:space="preserve">เครือข่ายระบบส่งต่ออำเภอสิงหนคร </t>
  </si>
  <si>
    <t>1 พค.65</t>
  </si>
  <si>
    <t>80 คน</t>
  </si>
  <si>
    <t>จนท.อบต.</t>
  </si>
  <si>
    <t>45 คน</t>
  </si>
  <si>
    <t xml:space="preserve">45 คน x 25 บาท  </t>
  </si>
  <si>
    <t xml:space="preserve">45 คน x 60 บาท x 1 มื้อ </t>
  </si>
  <si>
    <t xml:space="preserve">3.ซ้อมแผนอุบัติเหตุหมู่อำเภอสิงหนคร </t>
  </si>
  <si>
    <t>3.1ประชุมคณะทำงานเตรียมความพร้อม</t>
  </si>
  <si>
    <t>ก่อนซ้อมแผนอุบัติเหตุหมู่</t>
  </si>
  <si>
    <t xml:space="preserve">35 คน x 25 บาท  </t>
  </si>
  <si>
    <t>จนท.อบต./ตำรวจ</t>
  </si>
  <si>
    <t>2 เมย.65</t>
  </si>
  <si>
    <t xml:space="preserve">3.2 ซ้อมแผนอุบัติเหตุหมู่  </t>
  </si>
  <si>
    <t xml:space="preserve">80 คน x 25 บาท  x 2 มื้อ </t>
  </si>
  <si>
    <t>- ค่าวัสดุ อุปกรณ์</t>
  </si>
  <si>
    <t>แบบประเมินระบบการ</t>
  </si>
  <si>
    <t xml:space="preserve">รักษาพยาบาลผู้ป่วยฉุกเฉิน </t>
  </si>
  <si>
    <t>ประเมินการฝึกปฏิบัติ</t>
  </si>
  <si>
    <t>แบบสอบถามความพึงพอใจ</t>
  </si>
  <si>
    <t>นางทัศนีย์  บุญทวีส่ง</t>
  </si>
  <si>
    <t>นางสาววิชชุดา  เอียดชุม</t>
  </si>
  <si>
    <t xml:space="preserve">   ด้วยกระทรวงสาธารณสุข ได้กำหนดให้มีการพัฒนาระบบบริการสุขภาพ สาขาการใช้กัญชาทางการแพทย์ (Medical Cannabis Service Plan) เพื่อเพิ่มโอกาสในการรักษาโรค</t>
  </si>
  <si>
    <t>ลำดับที่ :3</t>
  </si>
  <si>
    <t xml:space="preserve">ตัวชี้วัด : </t>
  </si>
  <si>
    <t>โครงการ : ส่งเสริมช่องปากผู้ป่วยเบาหวาน</t>
  </si>
  <si>
    <t>วัตถุประสงค์ : 1. เพื่อให้ผู้ป่วยเบาหวานได้รับการตรวจคัดกรองสุขภาพช่องปาก</t>
  </si>
  <si>
    <t xml:space="preserve">                 2. เพื่อให้ผู้ป่วยเบาหวานได้รับบริการทันตกรรม</t>
  </si>
  <si>
    <t xml:space="preserve">                 3. เพื่อส่งเสริมให้ผู้ป่วยเบาหวานมีความรู้ที่ถูกต้องในการดูแลสุขภาพช่องปากตนเอง</t>
  </si>
  <si>
    <t xml:space="preserve">                 ๑. ร้อยละ ๕๐ ของผู้ป่วยเบาหวานได้รับการตรวจคัดกรองสุขภาพช่องปาก</t>
  </si>
  <si>
    <t xml:space="preserve">                 ๒. ร้อยละ ๕๐ ของผู้ป่วยเบาหวานได้รับบริการทันตกรรม</t>
  </si>
  <si>
    <t xml:space="preserve">                มีผู้ป่วยเบาหวานได้รับการตรวจคัดกรองสุขภาพช่องปากจำนวน ๒,๒๓๔ คน (จากเป้าหมาย ๔,๖๙๑ คน) คิดเป็นร้อยละ ๔๗.๖๒ ซึ่งถือว่าไม่ผ่าน</t>
  </si>
  <si>
    <t xml:space="preserve">ตัวชี้วัดระดับจังหวัด คือเกณฑ์ร้อยละ ๕๐ และผลงานบริการทันตกรรม จำนวน ๒,๘๙๓ คน (จากเป้าหมาย๔,๖๙๑ คน) คิดเป็นร้อยละ ๖๑.๖๗ ซึ่งถือว่าผ่านตัวชี้วัด คือเกณฑ์ร้อยละ ๕๐ </t>
  </si>
  <si>
    <t>1.จัดทำสื่อทันตสุขภาพให้ความรู้แก่</t>
  </si>
  <si>
    <t>ผู้ป่วยเบาหวาน โดยจัดทำไวนิลให้</t>
  </si>
  <si>
    <t>ความรู้</t>
  </si>
  <si>
    <t>ไวนิลสื่อทันตสุขภาพ</t>
  </si>
  <si>
    <t xml:space="preserve">จำนวน ๑๐ ชุด x 300 บาท
</t>
  </si>
  <si>
    <t>2.แจกแผ่นพับให้ความรู้เกี่ยวกับ</t>
  </si>
  <si>
    <t>โรคเบาหวานที่มีผลต่อสุขภาพช่องปาก</t>
  </si>
  <si>
    <t>แก่ผู้ป่วยที่มาตามนัด</t>
  </si>
  <si>
    <t>ผู้ป่วยเบาหวาน</t>
  </si>
  <si>
    <t>ค่าแผ่นพับให้ความรู้</t>
  </si>
  <si>
    <t>จำนวน ๒,๓๔๕ ใบ x 10 บาท</t>
  </si>
  <si>
    <t>รพ.สต.10 แห่ง</t>
  </si>
  <si>
    <t>รายงานจาก HDC</t>
  </si>
  <si>
    <t>แม้นมาศ  มั่งมี</t>
  </si>
  <si>
    <t>สุคนธ์  จันทอุไร</t>
  </si>
  <si>
    <t>ลำดับที่ :4</t>
  </si>
  <si>
    <t>มีค.65</t>
  </si>
  <si>
    <t>มีค.- พค.65</t>
  </si>
  <si>
    <t>โครงการ : อบรมเชิงปฏิบัติการการฟื้นฟูความรู้ด้านการป้องกันและควบคุมการติดเชื้อในสถานพยาบาล</t>
  </si>
  <si>
    <t>วัตถุประสงค์ :1. เพื่อให้บุคลากรในโรงพยาบาล/รพ.สต. ทุกระดับมีความรู้ความเข้าใจการป้องกันและควบคุมการติดเชื้อในสถานพยาบาลได้ถูกต้องเป็นแนวทางเดียวกัน</t>
  </si>
  <si>
    <t xml:space="preserve">                2. เพื่อให้เครือข่ายอำเภอสิงหนครมีการแลกเปลี่ยนเรียนรู้ </t>
  </si>
  <si>
    <t xml:space="preserve">                1.ร้อยละของบุคลากรในโรงพยาบาล/รพ.สต.มีความรู้ความเข้าใจด้านการป้องกันและควบคุมการติดเชื้อ</t>
  </si>
  <si>
    <t xml:space="preserve">                2.ร้อยละของบุคลากรในโรงพยาบาล/รพ.สต.สามารถปฏิบัติด้านการป้องกันและควบคุมการติดเชื้อ</t>
  </si>
  <si>
    <t xml:space="preserve">               ผู้ป่วยที่มีโรคติดเชื้อในโรงพยาบาลต้องอยู่โรงพยาบาลนานขึ้นเฉลี่ย4วัน ทำให้โรงพยาบาลรับผู้ป่วยได้น้อยลง เสียค่าใช้จ่ายมากขึ้น ผู้ป่วยนอนโรงพยาบาลนานขึ้น และมี</t>
  </si>
  <si>
    <t xml:space="preserve">การแพร่เชื้อสู่ชุมชน ส่งผลให้เกิดความสูญเสียชีวิต ค่าใช้จ่ายในการดูแลรักษา </t>
  </si>
  <si>
    <t>อบรมเชิงปฏิบัติการฟื้นฟูความรู้ด้าน</t>
  </si>
  <si>
    <t>ป้องกันและควบคุมการติดเชื้อ</t>
  </si>
  <si>
    <t>ทดสอบความรู้ก่อนและหลัง</t>
  </si>
  <si>
    <t>การอบรม</t>
  </si>
  <si>
    <t xml:space="preserve">ค่าตอบแทนวิทยากร </t>
  </si>
  <si>
    <t>จำนวน 6 ชั่วโมง x 600 บาท</t>
  </si>
  <si>
    <t xml:space="preserve">ค่าอาหารว่างและเครื่องดื่ม </t>
  </si>
  <si>
    <t xml:space="preserve">190 คน x 25 บาท  </t>
  </si>
  <si>
    <t>จนท.รพ</t>
  </si>
  <si>
    <t>190 คน</t>
  </si>
  <si>
    <t>มิย.64</t>
  </si>
  <si>
    <t xml:space="preserve">วัตถุประสงค์ :  </t>
  </si>
  <si>
    <t>ยุทธศาสตร์ที่ : 2 พัฒนาการบริหารจัดการให้มีประสิทธิภาพ</t>
  </si>
  <si>
    <t xml:space="preserve">                2. .การบริหารงบประมาณที่มีประสิทธิภาพ</t>
  </si>
  <si>
    <t>เป้าประสงค์ : 1. บุคลากรมีทักษะที่จำเป็นและเพียงพอต่อการให้บริการ</t>
  </si>
  <si>
    <t xml:space="preserve">                3.โครงสร้างพื้นฐานและเครื่องมือได้มาตรฐานและเพียงพอ</t>
  </si>
  <si>
    <t>กลยุทธ์ / กลวิธี   1.พัฒนาระบบบริหารทรัพยากรมนุษย์                                 3.สร้างเสริมความสุขในการทำงาน</t>
  </si>
  <si>
    <t xml:space="preserve">                    2 .พัฒนาทรัพยากรมนุษย์ให้เหมาะสมกับการทำงาน                 4.พัฒนาระบบในการกำกับดูแล ติดตามและประเมินผลเครือข่ายให้มีประสิทธิภาพ </t>
  </si>
  <si>
    <t>โครงการ :  ส่งเสริมคุณธรรมและจริยธรรมในการป้องกันการทุจริต</t>
  </si>
  <si>
    <t>วัตถุประสงค์ :  1.เพื่อให้บุคลากรมีความรู้ ความเข้าใจในหลักทางศาสนา</t>
  </si>
  <si>
    <t xml:space="preserve">                  2.เพื่อให้บุคลากรสามารถนำหลักทางศาสนามาประยุกต์ใช้ในการปฏิบัติงานและการดำเนินชีวิตได้</t>
  </si>
  <si>
    <t xml:space="preserve">                  3.เพื่อปรับเปลี่ยนทัศนคติค่านิยมและเจตคติของบุคลากรต่อองค์กร ต่อการทำงาน ต่อเพื่อนร่วมงานต่อผู้มาขอรับบริการและต่อผู้บังคับบัญชาให้ดียิ่งขึ้น </t>
  </si>
  <si>
    <t xml:space="preserve">          กระทรวงสาธารณสุข เห็นความสำคัญของบุคลากรหรือทรัพยากรบุคคลในองค์กรเป็นรากฐานสำคัญยิ่งในการพัฒนาและขับเคลื่อนองค์กรไปสู่ความสำเร็จทั้งด้านคุณภาพ </t>
  </si>
  <si>
    <t xml:space="preserve">ประสิทธิภาพและประสิทธิผล องค์กรนั้นๆ ย่อมประสบความสำเร็จ มีความเจริญก้าวหน้าต่อไป </t>
  </si>
  <si>
    <t>จนท.รพ.</t>
  </si>
  <si>
    <t>จนท.รพ.สต.</t>
  </si>
  <si>
    <t>100 คน</t>
  </si>
  <si>
    <t>อบรมให้ความรู้หลักทางศาสนาในการ</t>
  </si>
  <si>
    <t>ปฏิบัติงานและการดำเนินชีวิต</t>
  </si>
  <si>
    <t xml:space="preserve">80 คน x 25 บาท x 2 มื้อ  </t>
  </si>
  <si>
    <t xml:space="preserve">ค่าอาหารกลางวัน </t>
  </si>
  <si>
    <t xml:space="preserve">80 คน x 60 บาท x 1 มื้อ  </t>
  </si>
  <si>
    <t>จำนวน 3 ชม. x 600 บาท x 3 คน</t>
  </si>
  <si>
    <t>เจนจิรา  คังฆะสุวรรณ</t>
  </si>
  <si>
    <t>พิมพ์ใจ เขียวชุม</t>
  </si>
  <si>
    <t xml:space="preserve">ตัวชี้วัด : 1.บุคลากรมีความรู้ ความเข้าใจในหลักทางศาสนา      2.บุคลากรมีทัศนคติที่ดีต่อองค์กร ต่อการทำงาน </t>
  </si>
  <si>
    <t xml:space="preserve">                 โครงการตอบสนองยุทธศาสตร์             งานพัฒนา             งานประจำ</t>
  </si>
  <si>
    <t>ลำดับที่ : 2</t>
  </si>
  <si>
    <t xml:space="preserve">                2. การบริหารงบประมาณที่มีประสิทธิภาพ</t>
  </si>
  <si>
    <t xml:space="preserve">                3. โครงสร้างพื้นฐานและเครื่องมือได้มาตรฐานและเพียงพอ</t>
  </si>
  <si>
    <t xml:space="preserve">โครงการ :  ประชุมเชิงปฏิบัติการ การซ้อมแผนอัคคีภัย </t>
  </si>
  <si>
    <t xml:space="preserve">              1.เพื่อให้โรงพยาบาลสิงหนครและโรงพยาบาลส่งเสริมสุขภาพตำบลในเครือข่ายอำเภอสิงหนครมีแผนรองรับในภาวะฉุกเฉินด้านอัคคีภัยได้อย่างมีประสิทธิภาพ</t>
  </si>
  <si>
    <t xml:space="preserve">              2. เพื่อให้เจ้าหน้าที่โรงพยาบาลสิงหนครและโรงพยาบาลส่งเสริมสุขภาพตำบลในเครือข่ายอำเภอสิงหนคร  มีทักษะในการป้องกันเมื่อเกิดภาวะฉุกเฉินด้านอัคคีภัย   </t>
  </si>
  <si>
    <t>ตัวชี้วัด : 1.เจ้าหน้าที่เข้าฝึกซ้อมแผนอัคคีภัย 80 %</t>
  </si>
  <si>
    <t xml:space="preserve">           2.เจ้าหน้าที่ปฏิบัติได้ถูกต้องเมื่อเกิดอัคคีภัย</t>
  </si>
  <si>
    <t xml:space="preserve">หลักการและเหตุผล </t>
  </si>
  <si>
    <t xml:space="preserve">           สาเหตุการเกิดอัคคีภัยส่วนใหญ่เป็นเพราะระบบป้องกันการเกิดอัคคีภัยที่ไม่มีประสิทธิภาพ  ดังนั้นหน่วยงานต่าง ๆ  จึงให้ความสำคัญกับปัญหาที่เกิดขึ้นจากอัคคีภัยโดยการจัด</t>
  </si>
  <si>
    <t>ให้มีแผนป้องกันระงับอัคคีภัย  หรือแผนซ้อมรับ/อพยพหนีไฟ  เพื่อที่จะลดปัญหาและลดความสูญเสียที่จะเกิดขึ้นทั้งต่อชีวิตและทรัพย์สิน</t>
  </si>
  <si>
    <t xml:space="preserve">ประชุมเชิงปฏิบัติการ การซ้อมแผนอัคคีภัย  </t>
  </si>
  <si>
    <t xml:space="preserve">150 คน x 60 บาท x 1 มื้อ  </t>
  </si>
  <si>
    <t xml:space="preserve">150 คน x 25 บาท x 2 มื้อ  </t>
  </si>
  <si>
    <t>ค่าตอบแทนวิทยากร (กลุ่ม)</t>
  </si>
  <si>
    <t>ค่าวัสดุเชื้อเพลิง</t>
  </si>
  <si>
    <t>ค่าผงเคมีสำหรับใช้ในการ</t>
  </si>
  <si>
    <t>ซ้อมแผนอัคคีภัย  (ถังแดง)</t>
  </si>
  <si>
    <t xml:space="preserve">ซ้อมแผนอัคคีภัย (ถังเขียว) </t>
  </si>
  <si>
    <t xml:space="preserve">ค่าอุปกรณ์ในการอบรม </t>
  </si>
  <si>
    <t>ลำดับที่ : 3</t>
  </si>
  <si>
    <t xml:space="preserve">วันวิสาข์  บุญคลี่ </t>
  </si>
  <si>
    <t>โครงการ :  ประชุมวิชาการและประกวดผลงานวิชาการ</t>
  </si>
  <si>
    <t>วัตถุประสงค์ :  1.เพื่อให้บุคลากรทางการแพทย์และสาธารณสุข  ได้พัฒนาความรู้และประสบการณ์ทางวิชาการ</t>
  </si>
  <si>
    <t xml:space="preserve">                  2. เพื่อส่งเสริมการนำองค์ความรู้จากการศึกษาวิจัยไปใช้ให้เกิดประโยชน์ทางการแพทย์และสาธารณสุข</t>
  </si>
  <si>
    <t xml:space="preserve">                  3. เพื่อให้เกิดเครือข่ายความร่วมมือทางวิชาการ ภายในเครือข่ายสุขภาพอำเภอสิงหนคร</t>
  </si>
  <si>
    <t>ตัวชี้วัด :    1.บุคลากรทางการแพทย์และสาธารณสุขได้มีโอกาสในการพัฒนาผลงานวิชาการ</t>
  </si>
  <si>
    <t xml:space="preserve">              2. บุคลากรทางการแพทย์และสาธารณสุข ได้รับการสนับสนุนให้ผลิตและและเผยแพร่ผลงานทางวิชาการในเวทีสาธารณะ </t>
  </si>
  <si>
    <t xml:space="preserve">               บุคลากรทางการแพทย์ทุกระดับจำเป็นอย่างยิ่งที่ต้องมีการพัฒนาองค์ความรู้ การศึกษาวิจัย ค้นคว้า  เพื่อให้เกิดองค์ความรู้ใหม่ ให้ความสำคัญกับการส่งเสริมสุขภาพ </t>
  </si>
  <si>
    <t>ป้องกันโรค การประชุมวิชาการเป็นช่องทางสำคัญอย่างหนึ่ง ที่จะช่วยกระตุ้น ส่งเสริมและพัฒนาให้บุคลากร ทุกสาขาวิชาชีพได้มีโอกาสนำองค์ความรู้ใหม่ๆ</t>
  </si>
  <si>
    <t>งานวิจัยฉบับสมบูรณ์และการพัฒนา</t>
  </si>
  <si>
    <t>งานประจำสู่งานวิจัย (R2R) โดยการ</t>
  </si>
  <si>
    <t>ประชุมเชิงปฏิบัติการ 5 ระยะ</t>
  </si>
  <si>
    <t xml:space="preserve">25 คน x 25 บาท x 2 มื้อ x 5 ครั้ง </t>
  </si>
  <si>
    <t xml:space="preserve">25 คน x 60 บาท x 5 ครั้ง  </t>
  </si>
  <si>
    <t xml:space="preserve">600 บาท x 6 ชั่วโมง x 5 ครั้ง </t>
  </si>
  <si>
    <t xml:space="preserve">1.พัฒนาศักยภาพด้านวิชาการ </t>
  </si>
  <si>
    <t>มค.-เมย.65</t>
  </si>
  <si>
    <t>จากการนำเสนอผลงาน</t>
  </si>
  <si>
    <t>วิชาการ</t>
  </si>
  <si>
    <t xml:space="preserve">กัญญารัตน์  พรหมแก้ว </t>
  </si>
  <si>
    <t>วิศวะ รัตนชัย</t>
  </si>
  <si>
    <t xml:space="preserve">2. พัฒนาศักยภาพโดยการอบรม </t>
  </si>
  <si>
    <t xml:space="preserve">ด้านคุณภาพอย่างต่อเนื่อง (CQI), </t>
  </si>
  <si>
    <t>นวัตกรรม, หนังสั้น,ภาพถ่าย</t>
  </si>
  <si>
    <t xml:space="preserve"> (Photo Voice) และเรื่องเล่า</t>
  </si>
  <si>
    <t xml:space="preserve">50 คน x 25 บาท x 2 มื้อ  </t>
  </si>
  <si>
    <t xml:space="preserve">50 คน x 60 บาท </t>
  </si>
  <si>
    <t xml:space="preserve">600 บาท x 6 ชั่วโมง x 3 คน </t>
  </si>
  <si>
    <t>จำนวน 25 คน</t>
  </si>
  <si>
    <t>จำนวน 50 คน</t>
  </si>
  <si>
    <t>3. แลกเปลี่ยนเรียนรู้ ประกวดผลงาน</t>
  </si>
  <si>
    <t>3.1 ระดับโรงพยาบาล</t>
  </si>
  <si>
    <t>จำนวน 30 คน</t>
  </si>
  <si>
    <t>พค.65</t>
  </si>
  <si>
    <t xml:space="preserve">30 คน x 25 บาท x 2 มื้อ  </t>
  </si>
  <si>
    <t xml:space="preserve">30 คน x 60 บาท </t>
  </si>
  <si>
    <t xml:space="preserve">ค่าตอบแทนอาจารย์วิพากษ์ </t>
  </si>
  <si>
    <t xml:space="preserve">400 บาท x 6 ชั่วโมง x 3 คน </t>
  </si>
  <si>
    <t>ค่าวัสดุอุปกรณ์</t>
  </si>
  <si>
    <t xml:space="preserve">3.2 ระดับ รพ.สต. </t>
  </si>
  <si>
    <t>ลำดับที่ : 4</t>
  </si>
  <si>
    <t xml:space="preserve">โครงการ :  พัฒนาระบบข้อมูลและสารสนเทศ  </t>
  </si>
  <si>
    <t xml:space="preserve">                 2.เพื่อส่งเสริมให้บุคลากรทางการแพทย์มีความรู้ความเข้าใจในการบันทึกเวชระเบียนผู้ป่วย</t>
  </si>
  <si>
    <t>ตัวชี้วัด :    1.บุคลากรทางการแพทย์มีความรู้ความเข้าใจในการแก้ไขข้อมูล 43 แฟ้มมีความถูกต้องมากกว่าร้อยละ 99</t>
  </si>
  <si>
    <t xml:space="preserve">                 3. เพื่อให้บุคลากรทางการแพทย์มีความรู้ความเข้าใจในการแก้ไขข้อมูล 43 แฟ้ม</t>
  </si>
  <si>
    <t>วัตถุประสงค์ : 1. เพื่อให้บุคลากรทางการแพทย์และสาธารณสุข ได้พัฒนาความรู้และประสบการณ์ในการบันทึกข้อมูลสุขภาพให้ถูกต้องตามโครงสร้าง 43 แฟ้ม</t>
  </si>
  <si>
    <t xml:space="preserve">              2. บุคลากรทางการแพทย์มีความรู้ความเข้าใจในการบันทึกเวชระเบียนผู้ป่วย</t>
  </si>
  <si>
    <t xml:space="preserve">              กระทรวงสาธารณสุขได้มีการจัดเก็บข้อมูลด้านสุขภาพเพื่อให้ประชาชนได้เข้าถึงข้อมูลด้านสุขภาพได้อย่างทั่วถึงและใช้ในการติดตามกำกับการดำเนินงานด้านสุขภาพ </t>
  </si>
  <si>
    <t xml:space="preserve"> เทคโนโลยีสารสนเทศจึงได้เข้ามามีบทบาทในการปฏิบัติงานเป็นอย่างมากสามารถจัดการข้อมูลได้อย่างเป็นระบบ</t>
  </si>
  <si>
    <t>ข้อมูลสุขภาพในโปรแกรม JHCIS และ</t>
  </si>
  <si>
    <t xml:space="preserve">โปรแกรมที่เกี่ยวข้อง </t>
  </si>
  <si>
    <t>1.อบรมให้ความรู้เชิงปฏิบัติการการบันทึก</t>
  </si>
  <si>
    <t>จนท.รพสต./PCU</t>
  </si>
  <si>
    <t>จำนวน 110 คน</t>
  </si>
  <si>
    <t>110 คน x 25 บาท x 2 มื้อ x 2 วัน</t>
  </si>
  <si>
    <t xml:space="preserve">110 คน x 60 บาท x 2 วัน  </t>
  </si>
  <si>
    <t>600 บาท x 6 ชั่วโมง x 2 วัน</t>
  </si>
  <si>
    <t>จากการประมวลผล 43 แฟ้ม</t>
  </si>
  <si>
    <t xml:space="preserve">วัชริน  คชราช </t>
  </si>
  <si>
    <t>ข้อมูลระดับอำเภอ</t>
  </si>
  <si>
    <t>2.ประชุมเชิงปฏิบัติการคณะกรรมการ</t>
  </si>
  <si>
    <t>25 คน x 25 บาท x 2 มื้อ x 4 ครั้ง</t>
  </si>
  <si>
    <t xml:space="preserve">25 คน x 60 บาท x 4 ครั้ง  </t>
  </si>
  <si>
    <t>ธค.64-กย.65</t>
  </si>
  <si>
    <t>อรุณศิริ สามนกฤษณะ</t>
  </si>
  <si>
    <t>จากรายงานการประชุม</t>
  </si>
  <si>
    <t>ลำดับที่ : 1</t>
  </si>
  <si>
    <t xml:space="preserve">กลยุทธ์ / กลวิธี   </t>
  </si>
  <si>
    <t xml:space="preserve">วัตถุประสงค์ : </t>
  </si>
  <si>
    <t>ยุทธศาสตร์ที่ : 3 เสริมสร้างการมีส่วนร่วมของภาคี</t>
  </si>
  <si>
    <t>เป้าประสงค์ :  ภาคีตระหนักและมีส่วนร่วมในการสร้างเสริมสุขภาพ</t>
  </si>
  <si>
    <t xml:space="preserve">                 พัฒนากระบวนการการมีส่วนร่วมของภาคี</t>
  </si>
  <si>
    <t>โครงการ : “ส่งเสริม ผู้สูงวัย  ใส่ใจสุขภาพช่องปาก”</t>
  </si>
  <si>
    <t xml:space="preserve">         จากรายงานผลการดำเนินงานทันตสุขภาพของอำเภอสิงหนคร จังหวัดสงขลา ประจำปี พ.ศ.๒๕๖๓ พบว่า ผู้สูงอายุที่มารับบริการทันตกรรม จำนวน ๘,๑๗๘ คน มีปัญหาสุขภาพ</t>
  </si>
  <si>
    <t xml:space="preserve">ช่องปาก คิดเป็นร้อยละ ๘๓.๖๖ และมีฟันใช้งานมากกว่า ๒๐ ซี่ ร้อยละ ๑๖.๓๔ ซึ่งลดลงจากปี ๒๕๖๑ และปี ๒๕๖๒ </t>
  </si>
  <si>
    <t xml:space="preserve">            1.ตระหนักถึงความสำคัญของฟันและการดูแลสุขภาพช่องปากมากขึ้นเพื่อให้ผู้สูงอายุในอำเภอสิงหนคร ได้รับการตรวจคัดกรองสุขภาพช่องปากเบื้องต้นและมีความ</t>
  </si>
  <si>
    <t xml:space="preserve">            2.เพื่อให้ชมรมผู้สูงอายุตัวแทนระดับอำเภอ ได้เข้าร่วมกิจกรรมส่งเสริมสุขภาพช่องปากตามชุดสิทธิประโยชน์ </t>
  </si>
  <si>
    <t xml:space="preserve">ตัวชี้วัด :   1.ร้อยละ 40 ของผู้สูงอายุในพื้นที่ อ.สิงหนคร ได้รับการตรวจคัดกรองสุขภาพช่องปากเบื้องต้น </t>
  </si>
  <si>
    <t xml:space="preserve">             2. สมาชิกชมรมผู้สูงอายุตัวแทนระดับอำเภอ ได้เข้าร่วมกิจกรรมส่งเสริมสุขภาพช่องปากตามชุดสิทธิประโยชน์</t>
  </si>
  <si>
    <t>1.จัดทำป้ายรณรงค์ที่ส่งเสริมให้ผู้สูงอายุ</t>
  </si>
  <si>
    <t>ตระหนักถึงความสำคัญของฟันและการดูแล</t>
  </si>
  <si>
    <t>สุขภาพช่องปาก</t>
  </si>
  <si>
    <t>รพสต.</t>
  </si>
  <si>
    <t xml:space="preserve">ค่าป้ายโฟมบอร์ดขนาด </t>
  </si>
  <si>
    <t>1.5 ตารางเมตร จำนวน 13 ป้าย</t>
  </si>
  <si>
    <t xml:space="preserve"> ป้ายละ 975 บาท</t>
  </si>
  <si>
    <t>2.ดำเนินกิจกรรมตามชุดสิทธิประโยชน์ให้แก่</t>
  </si>
  <si>
    <t>สมาชิกในชมรมผู้สูงอายุตัวแทนระดับอำเภอ</t>
  </si>
  <si>
    <t xml:space="preserve">ค่าแปรงสีฟันและยาสีฟัน </t>
  </si>
  <si>
    <t>จำนวน ๖๐ ชุด x 40 บาท</t>
  </si>
  <si>
    <t>รายงานผลการตรวจสุขภาพ</t>
  </si>
  <si>
    <t xml:space="preserve">ช่องปากผู้สูงอายุในชมรม </t>
  </si>
  <si>
    <t xml:space="preserve">รายงานHDC </t>
  </si>
  <si>
    <t>สุคนธ์   จันทอุไร</t>
  </si>
  <si>
    <t>สมาชิกรมชมรม</t>
  </si>
  <si>
    <t>ผู้สูงอายุ</t>
  </si>
  <si>
    <t>จำนวน 60 คน</t>
  </si>
  <si>
    <t>มีค.-มิย.65</t>
  </si>
  <si>
    <t xml:space="preserve">กลยุทธ์ / กลวิธี  : พัฒนากระบวนการการมีส่วนร่วมของภาคี </t>
  </si>
  <si>
    <t>โครงการ : คุณแม่ฟันดี</t>
  </si>
  <si>
    <t xml:space="preserve">            จากผลการดำเนินงานส่งเสริมทันตสุขภาพในหญิงตั้งครรภ์ ในอำเภอสิงหนคร ปี๒๕๖๔ พบว่ามีหญิงตั้งครรภ์๓๕๐ คน ได้รับการตรวจฟัน ๑๙๐ คน คิดเป็นร้อยละ๕๔.๒๘ </t>
  </si>
  <si>
    <t xml:space="preserve">จากข้อมูลการตรวจการตรวจสุขภาพช่องปากพบมีปัญหาฟันผุร้อยละ ๔๔.๒๑ มีเหงือกอักเสบ ๖๓.๑๕ </t>
  </si>
  <si>
    <t xml:space="preserve">            1.เพื่อให้หญิงตั้งครรภ์ได้รับบริการตรวจช่องปากและรับทันตสุขศึกษาเกี่ยวกับการดูแลสุขภาพช่องปากของตนเองและลูก</t>
  </si>
  <si>
    <t xml:space="preserve">            2.เพื่อให้หญิงตั้งครรภ์ได้ฝึกการแปรงฟันและใช้ไหมฟันที่ถูกวิธีและสามารถนำไปดูแลสุขภาพช่องปากตนเองและลูกได้</t>
  </si>
  <si>
    <t>ตัวชี้วัด :  1.ร้อยละ 75 ของหญิงตั้งครรภ์ที่มารับบริการในคลินิกANC ที่รพ.สิงหนคร ได้รับทันตสุขศึกษาและได้การตรวจสุขภาพช่องปาก</t>
  </si>
  <si>
    <t xml:space="preserve">            2.ร้อยละ 75 ของหญิงตั้งครรภ์ที่มารับบริการในคลินิกANC ที่รพ.สิงหนครได้รับการฝึกแปรงฟันของผู้ใหญ่และเด็กและการใช้ไหมขัดฟันอย่างถูกวิธี</t>
  </si>
  <si>
    <t>1.หญิงตั้งครรภ์ได้รับทันตสุขศึกษา</t>
  </si>
  <si>
    <t xml:space="preserve">และได้รับบริการตรวจสุขภาพช่องปาก
</t>
  </si>
  <si>
    <t xml:space="preserve">ค่าแผ่นพับทันตสุขศึกษา
</t>
  </si>
  <si>
    <t xml:space="preserve">ในหญิงตั้งครรภ์ </t>
  </si>
  <si>
    <t xml:space="preserve">จำนวน 250 ใบ x 10 บาท
  </t>
  </si>
  <si>
    <t>2.ฝึกปฎิบัติการใช้ไหมขัดฟันและ</t>
  </si>
  <si>
    <t>การแปรงฟันที่ถูกวิธี</t>
  </si>
  <si>
    <t>ค่าแผ่นพับความรู้เกี่ยวกับการ</t>
  </si>
  <si>
    <t xml:space="preserve">ดูแลสุขภาพของลูก </t>
  </si>
  <si>
    <t xml:space="preserve">จำนวน 250 ใบ x 10 บาท </t>
  </si>
  <si>
    <t xml:space="preserve">ค่าสื่อทันตสุขศึกษา </t>
  </si>
  <si>
    <t>จำนวน 1 ชุด</t>
  </si>
  <si>
    <t xml:space="preserve">ชุดโมเดลให้ทันตสุขศึกษา </t>
  </si>
  <si>
    <t>จำนวน 2 ชุด x 2,000 บาท</t>
  </si>
  <si>
    <t>ชุดโมเดลฟัน ตุ๊กตาสอนการ</t>
  </si>
  <si>
    <t xml:space="preserve">แปรงฟันชุดฟันน้ำนม </t>
  </si>
  <si>
    <t xml:space="preserve">จำนวน 1 ชุด  </t>
  </si>
  <si>
    <t xml:space="preserve">ชยาภา บุญประสิทธิ์ </t>
  </si>
  <si>
    <t xml:space="preserve">รายงานตรวจฟันหญิง
</t>
  </si>
  <si>
    <t>ตั้งครรภ์ที่มารับบริการ</t>
  </si>
  <si>
    <t xml:space="preserve">ฝากครรภ์
</t>
  </si>
  <si>
    <t>หญิงตั้งครรภ์</t>
  </si>
  <si>
    <t>จำนวน 250 คน</t>
  </si>
  <si>
    <t>มค.-กย.65</t>
  </si>
  <si>
    <t>โครงการ : บูรณาการสร้างเสริมสุขภาพตามกลุ่มวัย</t>
  </si>
  <si>
    <t xml:space="preserve">           จากข้อมูลของประเทศพบว่าปัญหาการฝากครรภ์ก่อน 12 สัปดาห์ ปี 2564 ร้อยละ 93.08 การฝากครรภ์ครบ 5 ครั้งตามเกณฑ์ ปี 2564 ร้อยละ 89.19 และยังพบปัญหา</t>
  </si>
  <si>
    <t>หญิงตั้งครรภ์มีภาวะเสี่ยง 5 กลุ่มโรค ซึ่งส่งผลให้มีมารดาเสียชีวิต   และสำหรับ 0-5  ปี มีพัฒนาการสมวัย ปี 2564 ร้อยละ 97.06</t>
  </si>
  <si>
    <t xml:space="preserve">             2. เพื่อส่งเสริมให้เด็กอายุ 0-5 ปี มีพัฒนาการสมวัย</t>
  </si>
  <si>
    <t xml:space="preserve">             1.เพื่อแก้ปัญหาการตายของมารดาจากการตั้งครรภ์และการคลอด     3.เพื่อส่งเสริมกิจกรรมทางกายให้เด็กวัยเรียนมีรูปร่างดีสมส่วน</t>
  </si>
  <si>
    <t xml:space="preserve">             2.ร้อยละ 85 ของเด็ก 0-5 ปี มีพัฒนาการสมวัย         4.หญิงอายุต่ำกว่า 20 ปี ตั้งครรภ์ซ้ำไม่เกินร้อยละ 14.5</t>
  </si>
  <si>
    <t>ตัวชี้วัด :   1.เพื่อลดการตายของมารดา                               3.ร้อยละ 60 ของเด็ก   0-5 ปี สูงดีสมส่วน</t>
  </si>
  <si>
    <t>1.ประชุม MCH BOARD</t>
  </si>
  <si>
    <t xml:space="preserve">จำนวน 25 บาท x 4 มื้อ x 25 คน  </t>
  </si>
  <si>
    <t>ผู้รับผิดชอบงานอนามัยแม่และเด็ก/</t>
  </si>
  <si>
    <t>ประชุมเชิงปฏิบัติการพัฒนาศักยภาพ</t>
  </si>
  <si>
    <t>ผู้รับผิดชอบงานพัฒนาการ/โภชนาการ</t>
  </si>
  <si>
    <t>40 คน x 25 บาท x 2 มื้อ</t>
  </si>
  <si>
    <t>40 คน x 60 บาท x 1 มื้อ</t>
  </si>
  <si>
    <t>600 บาท x 4 ชั่วโมง</t>
  </si>
  <si>
    <t>ค่าวัสดุการประชุมฯ</t>
  </si>
  <si>
    <t>3.ประชุมเชิงปฏิบัติการภาวะวิกฤติ</t>
  </si>
  <si>
    <t>ทางสูติศาสตร์</t>
  </si>
  <si>
    <t>600 บาท x 5 ชั่วโมง</t>
  </si>
  <si>
    <t>4.ประกวดหนูน้อยสุขภาพดี</t>
  </si>
  <si>
    <t>50 คน x 25 บาท x 2 มื้อ</t>
  </si>
  <si>
    <t>50 คน x 60 บาท x 1 มื้อ</t>
  </si>
  <si>
    <t>เงินค่ารางวัล</t>
  </si>
  <si>
    <t>หนูน้อยสุขภาพดี รางวัลที่ 1</t>
  </si>
  <si>
    <t>หนูน้อยสุขภาพดี รางวัลที่ 2</t>
  </si>
  <si>
    <t>หนูน้อยสุขภาพดี รางวัลที่ 3</t>
  </si>
  <si>
    <t>ค่าวัสดุการจัดประกวดหนูน้อย</t>
  </si>
  <si>
    <t xml:space="preserve">สุขภาพดี </t>
  </si>
  <si>
    <t xml:space="preserve">5.ประชุมเชิงปฏิบัติการ กระโดดโลดเต้น </t>
  </si>
  <si>
    <t>เล่นสนุก เพื่อเด็กวัยเรียนสูงดีสมส่วน</t>
  </si>
  <si>
    <t>100 คน x 25 บาท x 2 มื้อ</t>
  </si>
  <si>
    <t>100 คน x 60 บาท x 1 มื้อ</t>
  </si>
  <si>
    <t>6.ประชุมคณะกรรมการอำเภออนามัย</t>
  </si>
  <si>
    <t>เจริญพันธ์/กิจกรรมแลกเปลี่ยนเรียนรู้</t>
  </si>
  <si>
    <t>40 คน x 25 บาท x 4 มื้อ</t>
  </si>
  <si>
    <t>ค่าวัสดุการจัดเวทีแลกเปลี่ยน</t>
  </si>
  <si>
    <t>เรียนรู้</t>
  </si>
  <si>
    <t>7.นิเทศหน้างานบริการฝากครรภ์</t>
  </si>
  <si>
    <t>โรงพยาบาลส่งเสริมสุขภาพตำบลและ</t>
  </si>
  <si>
    <t>ประชุมแลกเปลี่ยนเรียนรู้งานอนามัย</t>
  </si>
  <si>
    <t>แม่และเด็กและสรุปผลการนิเทศหน้างาน</t>
  </si>
  <si>
    <t>บริการฝากครรภ์โรงพยาบาลส่งเสริมสุขภาพตำบล</t>
  </si>
  <si>
    <t>25 คน x 25 บาท x 2 มื้อ</t>
  </si>
  <si>
    <t>25 คน x 60 บาท x 1 มื้อ</t>
  </si>
  <si>
    <t>ธค.-กย.65</t>
  </si>
  <si>
    <t>25 คน</t>
  </si>
  <si>
    <t>40 คน</t>
  </si>
  <si>
    <t>ผู้ปกครอง/เด็ก</t>
  </si>
  <si>
    <t>50 คน</t>
  </si>
  <si>
    <t>ครู/นร.</t>
  </si>
  <si>
    <t>มิย.65</t>
  </si>
  <si>
    <t>อรุณศิริ   สามนกฤษณะ</t>
  </si>
  <si>
    <t>ประภาวดี   จุนทะการ</t>
  </si>
  <si>
    <t>รายงานการประชุม</t>
  </si>
  <si>
    <t>ผลการประกวด</t>
  </si>
  <si>
    <t>จากการตรวจสุขภาพเด็ก</t>
  </si>
  <si>
    <t>ผลการนิเทศงาน</t>
  </si>
  <si>
    <t xml:space="preserve">โครงการ : ครอบครัวสิงหนคร ต้านภัยโรคติดต่อ </t>
  </si>
  <si>
    <t xml:space="preserve">           อำเภอสิงหนคร เป็นอำเภอที่เป็นแหล่งที่ตั้งของท่าเรือน้ำลึก เพื่อรับส่งสินค้าระหว่างประเทศ มีการเฝ้าระวังกลุ่มแรงงานต่างชาติที่เข้ามาเทียบท่า ปี2563 พบการระบาดของ</t>
  </si>
  <si>
    <t xml:space="preserve">ไวรัสโคโรนา 2019  ในอำเภอสิงหนครจำนวน 7 ราย เป็นกลุ่มที่เดินทางไปประกอบพิธีกรรมทางศาสนา ณ อินโดนีเซีย (ดะวะห์) และเป็นผู้ติดเชื้อนอกพื้นที่อำเภอสิงหนคร </t>
  </si>
  <si>
    <t xml:space="preserve">อำเภอสิงหนคร ต้องดำเนินการเฝ้าระวัง ป้องกันและควบคุมโรคติดต่อ ในรูปแบบของศูนย์ปฏิบัติการภาวะฉุกเฉิน (EOC) </t>
  </si>
  <si>
    <t>วัตถุประสงค์ : 1. เพื่อเตรียมความพร้อมในการตอบโต้ภาวะฉุกเฉินทางด้านสาธารณสุข (EOC)</t>
  </si>
  <si>
    <t xml:space="preserve">                 2. เพื่อให้กลุ่มเป้าหมาย พัฒนาศักยภาพ  ในการเฝ้าระวัง ป้องกันควบคุมโรค และการสอบสวนโรค</t>
  </si>
  <si>
    <t xml:space="preserve">                 3. เพื่อลดจำนวนผู้ป่วยและอัตราป่วยด้วยโรคไข้เลือดออก  และโรคที่เป็นปัญหาในพื้นที่</t>
  </si>
  <si>
    <t xml:space="preserve">ตัวชี้วัด :   1. ร้อยละ 100  ของทีมเฝ้าระวังโรคระดับอำเภอ ได้รับการฟื้นฟูความรู้ในการเฝ้าระวัง ควบคุมการแพร่ระบาดและการสอบสวนโรค </t>
  </si>
  <si>
    <t xml:space="preserve">             2.ร้อยละ 90 ของตำบลสามารถควบคุมไข้เลือดออกได้ ไม่เกิน second generation</t>
  </si>
  <si>
    <t>1.ประชุมคณะกรรมการศูนย์ปฏิบัติการ</t>
  </si>
  <si>
    <t>ตอบโต้ภาวะฉุกเฉินทางด้านสาธารณสุข</t>
  </si>
  <si>
    <t xml:space="preserve">( EOC ) </t>
  </si>
  <si>
    <t>50 คน x 25 บาท x 4 มื้อ</t>
  </si>
  <si>
    <t>2.ประชุมคณะทำงานทีมทีมตระหนักรู้</t>
  </si>
  <si>
    <t>สถานการณ์ และทีมสอบสวนควบคุมโรค</t>
  </si>
  <si>
    <t xml:space="preserve">  (SAT&amp;JIT)  </t>
  </si>
  <si>
    <t>30 คน x 25 บาท x 6 มื้อ</t>
  </si>
  <si>
    <t xml:space="preserve">3.อบรมฟื้นฟูการใช้โปรแกรม R506 </t>
  </si>
  <si>
    <t xml:space="preserve">,EIDSS  การวิเคราะห์ข้อมูล </t>
  </si>
  <si>
    <t xml:space="preserve">การนำเสนอสถานการณ์โรค </t>
  </si>
  <si>
    <t>ชม.ละ 600 บาท x 4 ชม.x 1 คน</t>
  </si>
  <si>
    <t>4.อบรมฟื้นฟูการเขียนรายงาน</t>
  </si>
  <si>
    <t>สอบสวนโรค การนำเสนอและประกวด</t>
  </si>
  <si>
    <t>รายงานการสอบสวนโรค</t>
  </si>
  <si>
    <t>ค่าตอบแทนวิทยากร ผู้วิพากย์</t>
  </si>
  <si>
    <t>จำนวน 2 คน x 4  ชม.x 400 บาท</t>
  </si>
  <si>
    <t>ค่าเกียรติบัตร</t>
  </si>
  <si>
    <t>ใบละ 50 บาท X 13 ใบ</t>
  </si>
  <si>
    <t>เงินรางวัล</t>
  </si>
  <si>
    <t>รางวัลที่ 1 ชนะเลิศ</t>
  </si>
  <si>
    <t>รางวัลที่ 2 รองชนะเลิศ</t>
  </si>
  <si>
    <t>รางวัล ชมเชย</t>
  </si>
  <si>
    <t xml:space="preserve">5.อบรมเชิงปฏิบัติการ การใช้โปรแกรม </t>
  </si>
  <si>
    <t xml:space="preserve">“BANGKLAM iS 4.0” </t>
  </si>
  <si>
    <t xml:space="preserve">ค่าตอบแทนวิทยากร  </t>
  </si>
  <si>
    <t>ชม.ละ 600 บาท x 6 ชม.x 1 คน</t>
  </si>
  <si>
    <t>6.ควบคุมและกำจัดแหล่งเพาะพันธ์</t>
  </si>
  <si>
    <t xml:space="preserve">ลูกน้ำยุงลาย และยุงตัวเต็มวัย ในโรงเรียน </t>
  </si>
  <si>
    <t>ศูนย์เด็กเล็ก ชุมชน</t>
  </si>
  <si>
    <t>ค่าทรายเคลือบสารเคมีกำจัด</t>
  </si>
  <si>
    <t>ลูกน้ำยุงลาย 4 ถังๆละ 4,000 บาท</t>
  </si>
  <si>
    <t xml:space="preserve">ค่าน้ำยาเคมีกำจัดตัวแก่ยุงลาย </t>
  </si>
  <si>
    <t>5 ขวดๆละ 1,500 บาท</t>
  </si>
  <si>
    <t>โลชั่นกันยุง ขนาด 8 ml.</t>
  </si>
  <si>
    <t xml:space="preserve"> ซองละ 6 บาท จำนวน 600 ซอง </t>
  </si>
  <si>
    <t>น้ำยาฆ่าเชื้อโรค</t>
  </si>
  <si>
    <t>7.จัดทำสื่อ และเผยแพร่ประชาสัมพันธ์</t>
  </si>
  <si>
    <t>แก่ประชาชน เกี่ยวกับโรคติดต่อ</t>
  </si>
  <si>
    <t xml:space="preserve">ค่าจัดทำสื่อ ประชาสัมพันธ์ </t>
  </si>
  <si>
    <t>โรคไข้เลือดออก, โรคพิษสุนัข</t>
  </si>
  <si>
    <t xml:space="preserve">บ้า, Covid19 มือ เท้า ปาก </t>
  </si>
  <si>
    <t>จำนวน 500 ใบ x 10 บาท</t>
  </si>
  <si>
    <t>8.ประชุมเชิงปฏิบัติการให้ความรู้ทีม</t>
  </si>
  <si>
    <t>บุคลากรผู้รับผิดชอบงานวัณโรคและ</t>
  </si>
  <si>
    <t>ทีมสหวิชาชีพ</t>
  </si>
  <si>
    <t>30 คน x 60 บาท x 1 มื้อ</t>
  </si>
  <si>
    <t>30 คน x 25 บาท x 2 มื้อ</t>
  </si>
  <si>
    <t>ชม.ละ 600 บาท x 5 ชม.</t>
  </si>
  <si>
    <t>ค่าวัสดุสำนักงาน</t>
  </si>
  <si>
    <t xml:space="preserve">9.ประชุมเชิงปฏิบัติการกิจกรรม 
</t>
  </si>
  <si>
    <t>STOP TB และระบบ D0TS แก่แกนนำ</t>
  </si>
  <si>
    <t xml:space="preserve">สุขภาพชุมชนเครือข่ายสิงหนคร   
 </t>
  </si>
  <si>
    <t>ชม.ละ 600 บาท x 4 ชม.</t>
  </si>
  <si>
    <t>ค่าถ่ายเอกสารและวัสดุอุปกรณ์</t>
  </si>
  <si>
    <t>10.กิจกรรมแลกเปลี่ยนเรียนรู้ทีม</t>
  </si>
  <si>
    <t>30 คน x 25 บาท x 4 มื้อ</t>
  </si>
  <si>
    <t xml:space="preserve">11.ชุมชนน่าอยู่ หน้าบ้าน น่ามอง และ </t>
  </si>
  <si>
    <t>โรงเรียนปลอดลูกน้ำยุงลาย  ศูนย์</t>
  </si>
  <si>
    <t xml:space="preserve">พัฒนาเด็กเล็กปลอดโรค  </t>
  </si>
  <si>
    <t xml:space="preserve">11.1แต่งตั้งคณะกรรม </t>
  </si>
  <si>
    <t>11.2 ประชุมคณะกรรมการ กำหนด</t>
  </si>
  <si>
    <t xml:space="preserve">เกณฑ์ตามกิจกรรม </t>
  </si>
  <si>
    <t xml:space="preserve">12.สำรวจค่าดัชนีลูกน้ำยุงลาย HI,CI ใน 
</t>
  </si>
  <si>
    <t xml:space="preserve">ชุมชน / หมู่บ้าน โรงเรียน ศูนย์เด็กเล็ก  </t>
  </si>
  <si>
    <t xml:space="preserve">ประเมิน ในระดับตำบลและ อำเภอ)
            </t>
  </si>
  <si>
    <t xml:space="preserve">ค่าเบี้ยเลี้ยงคณะกรรมการ
</t>
  </si>
  <si>
    <t xml:space="preserve">ประเมิน(ตามหนังสือแต่งตั้ง </t>
  </si>
  <si>
    <t xml:space="preserve">อำเภอสิงหนคร) </t>
  </si>
  <si>
    <t xml:space="preserve">จำนวน 10 คน x 110 บาท x 12 วัน    
 </t>
  </si>
  <si>
    <t>13.สรุปผลการ ประเมินค่าดัชนีลูกน้ำ</t>
  </si>
  <si>
    <t>ยุงลายทุกครั้งหลังสิ้นสุดการประเมิน</t>
  </si>
  <si>
    <t>คืนข้อมูลสู่เวทีในชุมชน พร้อมประกาศ</t>
  </si>
  <si>
    <t>มอบเกียติบัตร / โล่รางวัล ให้กับ ชุมชน</t>
  </si>
  <si>
    <t xml:space="preserve"> / หมู่บ้านโรงเรียน  ศูนย์เด็กเล็ก  </t>
  </si>
  <si>
    <t xml:space="preserve">ค่าเกียรติบัตร </t>
  </si>
  <si>
    <t>ใบละ 50 บาท X 50 ใบ</t>
  </si>
  <si>
    <t>โล่รางวัล ชุมชน / หมู่บ้าน ปลอดลูกน้ำยุงลาย</t>
  </si>
  <si>
    <t>โล่รางวัล โรงเรียนปลอดลุกน้ำยุงลาย</t>
  </si>
  <si>
    <t>โล่รางวัลศูนย์พัฒนาเด็กเล็กปลอดโรค</t>
  </si>
  <si>
    <t>ลำดับที่ : 5</t>
  </si>
  <si>
    <t xml:space="preserve">โครงการ : พัฒนาระบบการดำเนินงานดูแลระยะยาวสำหรับผู้สูงอายุที่มีภาวะพึ่งพิงโดยการมีส่วนร่วม ของภาคีเครือข่ายโรงพยาบาลสิงหนคร </t>
  </si>
  <si>
    <t xml:space="preserve">        จำนวนผู้สูงอายุ อำเภอสิงหนคร จำนวน ๑๑,๔๑๖ คน คิดเป็นร้อยละ ๑๔.๐๘ และการประเมินความสามารถในการประกอบกิจวัตรประจำวันของผู้สูงอายุ พบว่าเป็นผู้สูงอายุ </t>
  </si>
  <si>
    <t xml:space="preserve">กลุ่มติดสังคม จำนวน ๑๐,๖๔๔ คน (ร้อยละ ๘๗.๘๗) กลุ่มติดบ้าน จำนวน ๕๔๓ คน(ร้อยละ ๔.๗๕) และกลุ่มติดเตียง จำนวน ๘๘ คน(ร้อยละ ๐.๗๗) ข้อมูลตำบล LTC มีเขตเทศบาลเมือง  </t>
  </si>
  <si>
    <t xml:space="preserve"> สิงหนคร อบต.รำแดง อบต.วัดขนุน  ทม.ม่วงงาม และ  ทต.ชะแล้ มีผู้สูงอายุ จำนวน ๙,๔๐๑ คน ได้รับการคัดกรอง ๙,๒๗๔ คน (ร้อยละ ๙๘.๖๔) </t>
  </si>
  <si>
    <t>วัตถุประสงค์ : 1.เพื่อให้ผู้สูงอายุสามารถดูแลตนเองและสามารถดำเนินชีวิตได้อย่างเหมาะสมและมีพฤติกรรมสุขภาพที่พึงประสงค์</t>
  </si>
  <si>
    <t xml:space="preserve">                 2.เพื่อจัดระบบบริการดูแลผู้สูงอายุระยะยาวสำหรับผู้ที่มีภาวะพึ่งพิงและให้ผู้ที่มีภาวะพึ่งพิงได้เข้าถึงบริการสุขภาพและบริการด้านสังคมที่เชื่อมโยงกันอย่าง</t>
  </si>
  <si>
    <t>มีประสิทธิภาพ</t>
  </si>
  <si>
    <t xml:space="preserve">                 3.เพื่อพัฒนาศักยภาพบุคลากรในการดูแลระยะยาวให้มีความรู้ ความเข้าใจ และทักษะในเรื่องการดูแลสุขภาพกาย จิต สังคม และสิ่งแวดล้อม สามารถปฏิบัติต่อผู้ที่มี</t>
  </si>
  <si>
    <t>ภาวะพึ่งพิงได้อย่างถูกต้องและมีประสิทธิภาพ</t>
  </si>
  <si>
    <t xml:space="preserve">ตัวชี้วัด :       1.ร้อยละ ๖๐ ของประชากรสูงอายุที่มีพฤติกรรมสุขภาพที่พึงประสงค์               </t>
  </si>
  <si>
    <t xml:space="preserve">                 2.ชมรมผู้สูงอายุคุณภาพ ตำบลละ 1 ชมรม                               </t>
  </si>
  <si>
    <t xml:space="preserve">                 3.ร้อยละ ๘๐ ของตำบลที่มีระบบการส่งเสริมสุขภาพดูแลผู้สูงอายุระยะยาว (Long Term Care) ในชุมชนผ่านเกณฑ์</t>
  </si>
  <si>
    <t>1.ประชุมแลกเปลี่ยนเรียนคณะทำงาน</t>
  </si>
  <si>
    <t>เพื่อการขับเคลื่อนระบบการดูแลระยะ</t>
  </si>
  <si>
    <t>ยาวด้านสาธารณสุขสำหรับผู้สูงอายุที่มี</t>
  </si>
  <si>
    <t xml:space="preserve">ภาวะพึ่งพิง (Long Term Care) </t>
  </si>
  <si>
    <t>22 คน x 25 บาท x 3 ครั้ง</t>
  </si>
  <si>
    <t xml:space="preserve">22 คน x 80 บาท  </t>
  </si>
  <si>
    <t>ชม.ละ 600 บาท x 3 ชม.</t>
  </si>
  <si>
    <t xml:space="preserve">ค่าวัสดุการประชุมฯ </t>
  </si>
  <si>
    <t>22 คน</t>
  </si>
  <si>
    <t>ค่าตอบแทนวิทยากร</t>
  </si>
  <si>
    <t>care manager</t>
  </si>
  <si>
    <t xml:space="preserve">2.ประชุมเชิงปฏิบัติการฟื้นฟูศักยภาพ </t>
  </si>
  <si>
    <t>15 คน x 25 บาท x 4 มื้อ</t>
  </si>
  <si>
    <t xml:space="preserve">15 คน x 80 บาท x 2 มื้อ  </t>
  </si>
  <si>
    <t>ชม.ละ 600 บาท x 12 ชม.</t>
  </si>
  <si>
    <t>3.ประชุมเชิงประชุมแลกเปลี่ยนเรียน</t>
  </si>
  <si>
    <t>การดำเนินงานชมรมผู้สูงอายุ</t>
  </si>
  <si>
    <t>4.ประเมินชมรมและประกวดผู้สูงอายุ</t>
  </si>
  <si>
    <t>4.1ประกวดชมรมผู้สูงอายุ</t>
  </si>
  <si>
    <t>ชนะเลิศรางวัลที่ 1</t>
  </si>
  <si>
    <t>รองชนะเลิศอันดับ 1</t>
  </si>
  <si>
    <t>รองชนะเลิศอันดับ 2</t>
  </si>
  <si>
    <t>4.2ประกวดผู้สูงอายุสุขภาพดี</t>
  </si>
  <si>
    <t>15 คน</t>
  </si>
  <si>
    <t>สค.65</t>
  </si>
  <si>
    <t>ประเมินพฤติกรรมที่พึง</t>
  </si>
  <si>
    <t>ประสงค์</t>
  </si>
  <si>
    <t xml:space="preserve">ประเมินชมรมผู้สูงอายุคุณภาพ </t>
  </si>
  <si>
    <t xml:space="preserve">คุณภาพ </t>
  </si>
  <si>
    <t>อาลิสา  วินธิจักร์</t>
  </si>
  <si>
    <t>5.ประชุมเชิงปฏิบัติฟื้นฟูศักยภาพผู้ดูแล</t>
  </si>
  <si>
    <t>ผู้สูงอายุ (Care Giver)</t>
  </si>
  <si>
    <t>60 คน x 25 บาท x 6 มื้อ</t>
  </si>
  <si>
    <t xml:space="preserve">60 คน x 80 บาท x 3 มื้อ  </t>
  </si>
  <si>
    <t xml:space="preserve">ค่าตอบแทนวิทยากรภาคทฤษฏี   </t>
  </si>
  <si>
    <t>ชม.ละ 600 บาท x 9 ชม.</t>
  </si>
  <si>
    <t xml:space="preserve">ค่าตอบแทนวิทยากรภาคปฏิบัติ   </t>
  </si>
  <si>
    <t xml:space="preserve">ค่าวัสดุการจัดประชุมฯ </t>
  </si>
  <si>
    <t>อสม.60 คน</t>
  </si>
  <si>
    <t xml:space="preserve">ตำบลที่ไม่มีการดำเนินการ </t>
  </si>
  <si>
    <t xml:space="preserve">LTC เขียน Care Plan </t>
  </si>
  <si>
    <t>ร้อยละ ๒๐</t>
  </si>
  <si>
    <t>ลำดับที่ : 7</t>
  </si>
  <si>
    <t>โครงการ : ส่งเสริมทันตสุขภาพในกลุ่มวัยเรียน</t>
  </si>
  <si>
    <t xml:space="preserve">                 อัตราการเกิดโรคฟันผุ ในปี 2562  ร้อยละ  21.9     ปี 2563 ร้อยละ 16.03   ปี 2564  ร้อยละ 17.31   ซึ่งนับว่าผ่านเกณฑ์เป้าหมายระดับจังหวัดที่ต้องการให้ลดลง</t>
  </si>
  <si>
    <t>เพียงร้อยละ 1 ต่อ ปี   แต่เนื่องจากสถานการณ์ที่มีการแพร่ระบาดของเชื้อโควิด – 19 ในปี 2564  ทำให้มีปัญหาอุปสรรคในการดำเนินงานด้านการส่งเสริมป้องกัน</t>
  </si>
  <si>
    <t xml:space="preserve">วัตถุประสงค์ :  1.เพื่อให้เด็กกลุ่มวัยเรียนได้รับการส่งเสริมทันตสุขภาพช่องปากที่ดี </t>
  </si>
  <si>
    <t xml:space="preserve">                  2. เพื่อให้เด็กกลุ่มวัยเรียนได้รับบริการทันตกรรมที่เหมาะสม</t>
  </si>
  <si>
    <t xml:space="preserve">                  3.เพื่อให้ภาคีเครือข่ายมีส่วนร่วมดำเนินกิจกรรมส่งเสริมป้องกันทันตสุขภาพในเด็กกลุ่มวัยเรียน</t>
  </si>
  <si>
    <t>ตัวชี้วัด :       1.อัตราการเกิดโรคฟันผุในเด็ก 12 ปี ลดลงร้อยละ 1 ต่อ ปี                       3. เด็ก 4-12 ปี ได้รับการทาฟลูออไรด์วานิช ไม่น้อยกว่า  ร้อยละ 50</t>
  </si>
  <si>
    <t xml:space="preserve">                 2.เด็ก 12 ปี ฟันดีไม่มีผุ (cavity free) ไม่น้อยกว่า  ร้อยละ 80                 4. เด็ก 6-12 ปี ได้รับการตรวจช่องปาก ไม่น้อยกว่า  ร้อยละ 50 </t>
  </si>
  <si>
    <t>1.เฝ้าระวังทันตสุขภาพ</t>
  </si>
  <si>
    <t xml:space="preserve">ค่าไวนิลการแปรงฟัน 2-2-2 
</t>
  </si>
  <si>
    <t xml:space="preserve">ขนาด 1 เมตร X 2 เมตร 
</t>
  </si>
  <si>
    <t>จำนวน 38 ชิ้น x 300 บาท</t>
  </si>
  <si>
    <t>รายงาน HDC</t>
  </si>
  <si>
    <t>สุนัน จิตเขม้น</t>
  </si>
  <si>
    <t>สุคนธ์ จันทอุไร</t>
  </si>
  <si>
    <t>ลำดับที่ : 8</t>
  </si>
  <si>
    <t>โครงการ : หนูน้อยฟันดี ที่ศพด.คุณภาพ</t>
  </si>
  <si>
    <t xml:space="preserve">สืบเนื่องจากการปวดฟันทำให้ไม่สามารถเคี้ยวอาหารได้ </t>
  </si>
  <si>
    <t>วัตถุประสงค์ : 1.เพื่อให้เกิดความร่วมมือในกลุ่มระหว่างผู้ปกครอง/ผู้ดูแลเด็ก เจ้าหน้าที่ รพ.สต. และทีมทันตบุคลากร ในลักษณะการทำงานแบบมีส่วนร่วมภาคีเครือข่ายในการ</t>
  </si>
  <si>
    <t xml:space="preserve">                 2.เพื่อผลักดัน สนับสนุนให้มีการดำเนินงานทันตสุขภาพในศูนย์พัฒนาเด็กเล็กอย่างต่อเนื่องและมีประสิทธิภาพ</t>
  </si>
  <si>
    <t xml:space="preserve">                    ส่งเสริมสุขภาพช่องปากของเด็ก</t>
  </si>
  <si>
    <t>ตัวชี้วัด :       1.เด็ก ๓-๕ ปี อำเภอสิงหนคร ได้รับการตรวจสุขภาพช่องปากไม่น้อยกว่าร้อยละ ๕๐</t>
  </si>
  <si>
    <t xml:space="preserve">                 2.ร้อยละ ๗๐ ของศูนย์พัฒนาเด็กเล็ก อำเภอสิงหนคร มีการดำเนินกิจกรรมทันตสุขภาพ </t>
  </si>
  <si>
    <t xml:space="preserve">                 3.ร้อยละ ๕๐ ของศูนย์พัฒนาเด็กเล็กในอำเภอสิงหนคร ผ่านการประเมิน ศพด.ทันตคุณภาพและเข้าร่วมกิจกรรมประกวดหนูน้อยฟันดี</t>
  </si>
  <si>
    <t xml:space="preserve">หากไม่ได้รับการรักษาอย่างทันท่วงที  ปัญหาฟันผุหลายซี่ในช่องปากมีความสัมพันธ์กับภาวะเตี้ย แคระแกร็น และส่งผลให้เด็กมีพัฒนาการล่าช้า เพราะได้รับสารอาหารไม่เพียงพอ </t>
  </si>
  <si>
    <t xml:space="preserve">         เด็กปีครึ่งในอำเภอสิงหนคร มีปัญหาฟันผุ ร้อยละ๘.๔๑ ในขณะที่เด็กอายุ ๓ ปี มีปัญหาฟันผุ ร้อยละ ๒๘.๗ ซึ่งเด็กที่มีฟันน้ำนมผุมากจะมีแนวโน้มว่าฟันแท้จะผุมากขึ้นตามไปด้วย </t>
  </si>
  <si>
    <t>หนูน้อยฟันดี ที่ศพด.คุณภาพ</t>
  </si>
  <si>
    <t xml:space="preserve">68 คน x 60 บาท x 1 มื้อ  </t>
  </si>
  <si>
    <t>68 คน x 25 บาท x 2 มื้อ</t>
  </si>
  <si>
    <t xml:space="preserve">ค่าเงินรางวัล ศพด.ทันตคุณภาพ </t>
  </si>
  <si>
    <t xml:space="preserve">จำนวน 3 รางวัล ๆ ละ 
๒,๐๐๐ บาทพร้อมเกียรติบัตร
</t>
  </si>
  <si>
    <t>2,000 บาทพร้อมเกียรติบัตร</t>
  </si>
  <si>
    <t>ค่าเงินรางวัล หนูน้อยฟันดี</t>
  </si>
  <si>
    <t>จำนวน ๓ รางวัลพร้อมเกียรติบัตร</t>
  </si>
  <si>
    <t>รางวัลชนะเลิศ</t>
  </si>
  <si>
    <t xml:space="preserve">รองชนะเลิศอันดับ 2 </t>
  </si>
  <si>
    <t>รางวัลละ 300 บาท</t>
  </si>
  <si>
    <t xml:space="preserve">รางวัลชมเชย 3 รางวัล </t>
  </si>
  <si>
    <t xml:space="preserve">ค่าสื่อทันตสุขภาพไวนิล </t>
  </si>
  <si>
    <t xml:space="preserve">“คุณครูช่วยให้หนูฟันสวยได้นะจ๊ะ” </t>
  </si>
  <si>
    <t xml:space="preserve">ขนาด ๑ ม. x ๒ ม. </t>
  </si>
  <si>
    <t>จำนวน ๒๓ ชุด ชุดละ ๓๐๐ บาท</t>
  </si>
  <si>
    <t>กัลยา  สังเมฆ</t>
  </si>
  <si>
    <t>ลำดับที่ : 9</t>
  </si>
  <si>
    <t>โครงการ : การพัฒนาการมีส่วนร่วมของชุมชนในการป้องกันและแก้ไขปัญหาสุขภาพจิต/ยาเสพติด</t>
  </si>
  <si>
    <t xml:space="preserve">             ปัญหายาเสพติดและปัญหาสุขภาพจิต รวมทั้งปัญหาเรื่องบุหรี่ จึงเป็นปัญหาทางสาธารณสุขที่สำคัญของประเทศไทยและปัญหาสำคัญของพื้นที่อำเภอสิงหนคร และเพื่อให้</t>
  </si>
  <si>
    <t xml:space="preserve">สอดคล้องกับนโยบายสำคัญปี 2565 ของสำนักงานสาธารณสุขจังหวัดสงขลา ซึ่งเน้นนโยบาย 3 ปลอด  3 ลด 3 เพิ่มบุหรี่เป็นหนึ่งในนโยบาย 3 ปลอด งานสุขภาพจิตและงานยาเสพติด </t>
  </si>
  <si>
    <t>วัตถุประสงค์ : 1.เพื่อเพิ่มอัตราการเข้าถึงบริการของผู้ป่วยจิตเภท</t>
  </si>
  <si>
    <t xml:space="preserve">                 3.เพื่อให้ผู้ป่วยจิตเวชที่มีความเสี่ยงสูงต่อการก่อความรุนแรง (SMI-V) ไม่ก่อความรุนแรงซ้ำภายใน 1 ปี</t>
  </si>
  <si>
    <t xml:space="preserve">ตัวชี้วัด : 1.ร้อยละ80ของผู้เข้ารับการ อบรมมีความรู้เรื่องจิตเวชฉุก เฉินและการเจรจาต่อรอง และมีทักษะในการจำกัดพฤติกรรมผู้ป่วยจิตเวชฉุกเฉินได้ อย่างถูกต้อง  </t>
  </si>
  <si>
    <t xml:space="preserve">           2.อย่างน้อยร้อยละ96ของผู้ ป่วยจิตเวชที่มีความเสี่ยงสูง ต่อการก่อความรุนแรง(SMI-V)ไม่ก่อความรุนแรงซ้ำภาย ใน 1 ปี </t>
  </si>
  <si>
    <t xml:space="preserve">                 2.เพื่อให้บุคลากรมีความรู้ ความสามารถ มีทักษะ รู้วิธีการเจรจาต่อรอง และการจำกัดพฤติกรรมได้อย่างถูกต้อง รวดเร็ว มีประสิทธิภาพ</t>
  </si>
  <si>
    <t xml:space="preserve">1.ประชุมคณะทำงานยาเสพติด </t>
  </si>
  <si>
    <t>สุขภาพจิตระดับอำเภอ</t>
  </si>
  <si>
    <t>2.อบรมจิตเวชฉุกเฉินและการเจรจา</t>
  </si>
  <si>
    <t>ต่อรอง</t>
  </si>
  <si>
    <t xml:space="preserve">100 คน x 60 บาท x 1 มื้อ  </t>
  </si>
  <si>
    <t>ชม.ละ 600 บาท x 6 ชม.</t>
  </si>
  <si>
    <t>x 2 คน x 2 วัน</t>
  </si>
  <si>
    <t>3.อบรมการเฝ้าระวังการฆ่าตัวตาย</t>
  </si>
  <si>
    <t xml:space="preserve">60 คน x 60 บาท x 1 มื้อ  </t>
  </si>
  <si>
    <t>60 คน x 25 บาท x 2 มื้อ</t>
  </si>
  <si>
    <t>4.อบรมพัฒนาศักยภาพเจ้าหน้าที่</t>
  </si>
  <si>
    <t>ในการดำเนินงานคลินิกเลิกบุหรี่</t>
  </si>
  <si>
    <t xml:space="preserve">30 คน x 60 บาท x 1 มื้อ  </t>
  </si>
  <si>
    <t>5.กิจกรรมรณรงค์การเลิกบุหรี่</t>
  </si>
  <si>
    <t>ในวันสำคัญต่าง ๆ</t>
  </si>
  <si>
    <t>6.กิจกรรมเพื่อนคู่คิดพิชิตควัน</t>
  </si>
  <si>
    <t>100 คน x 25 บาท x 1 มื้อ</t>
  </si>
  <si>
    <t>1.ประชุมชี้แจงการดำเนินงานกิจกรรม</t>
  </si>
  <si>
    <t>2.ประกวด ศพด.ทันตคุณภาพ</t>
  </si>
  <si>
    <t>ครู ศพด.</t>
  </si>
  <si>
    <t>68 คน</t>
  </si>
  <si>
    <t xml:space="preserve">ศูนย์พัฒนาเด็กเล็ก     </t>
  </si>
  <si>
    <t>อำเภอสิงหนคร มีการ</t>
  </si>
  <si>
    <t>ดำเนินกิจกรรมทันตสุขภาพ</t>
  </si>
  <si>
    <t>ติชิลา แสงแก้ว</t>
  </si>
  <si>
    <t>รายงานการฆ่าตัวตาย</t>
  </si>
  <si>
    <t xml:space="preserve">     คปสอ.สิงหนคร  จังหวัดสงขลา</t>
  </si>
  <si>
    <t>ยุทธศาสตร์</t>
  </si>
  <si>
    <t>11400</t>
  </si>
  <si>
    <t>8.การพัฒนาการมีส่วนร่วมของชุมชนในการ</t>
  </si>
  <si>
    <t>ป้องกันและแก้ไขปัญหาสุขภาพจิต/ยาเสพติด</t>
  </si>
  <si>
    <t>อสม. 100 คน</t>
  </si>
  <si>
    <t>30 คน</t>
  </si>
  <si>
    <t>กพ.-มิย.65</t>
  </si>
  <si>
    <t>11.1,11.2</t>
  </si>
</sst>
</file>

<file path=xl/styles.xml><?xml version="1.0" encoding="utf-8"?>
<styleSheet xmlns="http://schemas.openxmlformats.org/spreadsheetml/2006/main">
  <numFmts count="39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[$-D00041E]0"/>
    <numFmt numFmtId="198" formatCode="[$-D00041E]0.#"/>
    <numFmt numFmtId="199" formatCode="_-* #,##0_-;\-* #,##0_-;_-* &quot;-&quot;??_-;_-@_-"/>
    <numFmt numFmtId="200" formatCode="_-* #,##0.0_-;\-* #,##0.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_-;\-* #,##0.00_-;_-* \-??_-;_-@_-"/>
    <numFmt numFmtId="206" formatCode="_-* #,##0_-;\-* #,##0_-;_-* \-??_-;_-@_-"/>
    <numFmt numFmtId="207" formatCode="#,##0.0"/>
    <numFmt numFmtId="208" formatCode="_(* #,##0_);_(* \(#,##0\);_(* &quot;-&quot;??_);_(@_)"/>
    <numFmt numFmtId="209" formatCode="_(* #,##0.00_);_(* \(#,##0.00\);_(* &quot;-&quot;??_);_(@_)"/>
    <numFmt numFmtId="210" formatCode="#,##0_ ;\-#,##0\ "/>
    <numFmt numFmtId="211" formatCode="&quot; &quot;#,##0.00"/>
    <numFmt numFmtId="212" formatCode="&quot; &quot;#,##0.0"/>
    <numFmt numFmtId="213" formatCode="&quot; &quot;#,##0"/>
  </numFmts>
  <fonts count="101">
    <font>
      <sz val="16"/>
      <name val="AngsanaUPC"/>
      <family val="0"/>
    </font>
    <font>
      <u val="single"/>
      <sz val="14.4"/>
      <color indexed="12"/>
      <name val="AngsanaUPC"/>
      <family val="1"/>
    </font>
    <font>
      <u val="single"/>
      <sz val="14.4"/>
      <color indexed="36"/>
      <name val="AngsanaUPC"/>
      <family val="1"/>
    </font>
    <font>
      <b/>
      <sz val="18"/>
      <color indexed="56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color indexed="8"/>
      <name val="AngsanaUPC"/>
      <family val="2"/>
    </font>
    <font>
      <sz val="11"/>
      <color indexed="9"/>
      <name val="Tahoma"/>
      <family val="2"/>
    </font>
    <font>
      <sz val="16"/>
      <color indexed="9"/>
      <name val="AngsanaUPC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sz val="12"/>
      <name val="Times New Roman"/>
      <family val="1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26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3.6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1"/>
      <name val="TH SarabunPSK"/>
      <family val="2"/>
    </font>
    <font>
      <sz val="16"/>
      <name val="TH SarabunIT๙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7" fillId="8" borderId="0" applyNumberFormat="0" applyBorder="0" applyAlignment="0" applyProtection="0"/>
    <xf numFmtId="0" fontId="7" fillId="2" borderId="0" applyNumberFormat="0" applyBorder="0" applyAlignment="0" applyProtection="0"/>
    <xf numFmtId="0" fontId="77" fillId="9" borderId="0" applyNumberFormat="0" applyBorder="0" applyAlignment="0" applyProtection="0"/>
    <xf numFmtId="0" fontId="7" fillId="3" borderId="0" applyNumberFormat="0" applyBorder="0" applyAlignment="0" applyProtection="0"/>
    <xf numFmtId="0" fontId="77" fillId="10" borderId="0" applyNumberFormat="0" applyBorder="0" applyAlignment="0" applyProtection="0"/>
    <xf numFmtId="0" fontId="7" fillId="4" borderId="0" applyNumberFormat="0" applyBorder="0" applyAlignment="0" applyProtection="0"/>
    <xf numFmtId="0" fontId="77" fillId="11" borderId="0" applyNumberFormat="0" applyBorder="0" applyAlignment="0" applyProtection="0"/>
    <xf numFmtId="0" fontId="7" fillId="5" borderId="0" applyNumberFormat="0" applyBorder="0" applyAlignment="0" applyProtection="0"/>
    <xf numFmtId="0" fontId="77" fillId="12" borderId="0" applyNumberFormat="0" applyBorder="0" applyAlignment="0" applyProtection="0"/>
    <xf numFmtId="0" fontId="7" fillId="6" borderId="0" applyNumberFormat="0" applyBorder="0" applyAlignment="0" applyProtection="0"/>
    <xf numFmtId="0" fontId="77" fillId="13" borderId="0" applyNumberFormat="0" applyBorder="0" applyAlignment="0" applyProtection="0"/>
    <xf numFmtId="0" fontId="7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77" fillId="18" borderId="0" applyNumberFormat="0" applyBorder="0" applyAlignment="0" applyProtection="0"/>
    <xf numFmtId="0" fontId="7" fillId="14" borderId="0" applyNumberFormat="0" applyBorder="0" applyAlignment="0" applyProtection="0"/>
    <xf numFmtId="0" fontId="77" fillId="19" borderId="0" applyNumberFormat="0" applyBorder="0" applyAlignment="0" applyProtection="0"/>
    <xf numFmtId="0" fontId="7" fillId="15" borderId="0" applyNumberFormat="0" applyBorder="0" applyAlignment="0" applyProtection="0"/>
    <xf numFmtId="0" fontId="77" fillId="20" borderId="0" applyNumberFormat="0" applyBorder="0" applyAlignment="0" applyProtection="0"/>
    <xf numFmtId="0" fontId="7" fillId="16" borderId="0" applyNumberFormat="0" applyBorder="0" applyAlignment="0" applyProtection="0"/>
    <xf numFmtId="0" fontId="77" fillId="21" borderId="0" applyNumberFormat="0" applyBorder="0" applyAlignment="0" applyProtection="0"/>
    <xf numFmtId="0" fontId="7" fillId="5" borderId="0" applyNumberFormat="0" applyBorder="0" applyAlignment="0" applyProtection="0"/>
    <xf numFmtId="0" fontId="77" fillId="22" borderId="0" applyNumberFormat="0" applyBorder="0" applyAlignment="0" applyProtection="0"/>
    <xf numFmtId="0" fontId="7" fillId="14" borderId="0" applyNumberFormat="0" applyBorder="0" applyAlignment="0" applyProtection="0"/>
    <xf numFmtId="0" fontId="77" fillId="23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78" fillId="28" borderId="0" applyNumberFormat="0" applyBorder="0" applyAlignment="0" applyProtection="0"/>
    <xf numFmtId="0" fontId="9" fillId="24" borderId="0" applyNumberFormat="0" applyBorder="0" applyAlignment="0" applyProtection="0"/>
    <xf numFmtId="0" fontId="78" fillId="29" borderId="0" applyNumberFormat="0" applyBorder="0" applyAlignment="0" applyProtection="0"/>
    <xf numFmtId="0" fontId="9" fillId="15" borderId="0" applyNumberFormat="0" applyBorder="0" applyAlignment="0" applyProtection="0"/>
    <xf numFmtId="0" fontId="78" fillId="30" borderId="0" applyNumberFormat="0" applyBorder="0" applyAlignment="0" applyProtection="0"/>
    <xf numFmtId="0" fontId="9" fillId="16" borderId="0" applyNumberFormat="0" applyBorder="0" applyAlignment="0" applyProtection="0"/>
    <xf numFmtId="0" fontId="78" fillId="31" borderId="0" applyNumberFormat="0" applyBorder="0" applyAlignment="0" applyProtection="0"/>
    <xf numFmtId="0" fontId="9" fillId="25" borderId="0" applyNumberFormat="0" applyBorder="0" applyAlignment="0" applyProtection="0"/>
    <xf numFmtId="0" fontId="78" fillId="32" borderId="0" applyNumberFormat="0" applyBorder="0" applyAlignment="0" applyProtection="0"/>
    <xf numFmtId="0" fontId="9" fillId="26" borderId="0" applyNumberFormat="0" applyBorder="0" applyAlignment="0" applyProtection="0"/>
    <xf numFmtId="0" fontId="78" fillId="33" borderId="0" applyNumberFormat="0" applyBorder="0" applyAlignment="0" applyProtection="0"/>
    <xf numFmtId="0" fontId="9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9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1" fillId="38" borderId="8" applyNumberFormat="0" applyAlignment="0" applyProtection="0"/>
    <xf numFmtId="0" fontId="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0" fillId="42" borderId="10" applyNumberFormat="0" applyAlignment="0" applyProtection="0"/>
    <xf numFmtId="0" fontId="24" fillId="38" borderId="1" applyNumberFormat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43" borderId="11" applyNumberFormat="0" applyAlignment="0" applyProtection="0"/>
    <xf numFmtId="0" fontId="27" fillId="39" borderId="2" applyNumberFormat="0" applyAlignment="0" applyProtection="0"/>
    <xf numFmtId="0" fontId="28" fillId="0" borderId="6" applyNumberFormat="0" applyFill="0" applyAlignment="0" applyProtection="0"/>
    <xf numFmtId="0" fontId="85" fillId="0" borderId="12" applyNumberFormat="0" applyFill="0" applyAlignment="0" applyProtection="0"/>
    <xf numFmtId="0" fontId="86" fillId="44" borderId="0" applyNumberFormat="0" applyBorder="0" applyAlignment="0" applyProtection="0"/>
    <xf numFmtId="0" fontId="29" fillId="4" borderId="0" applyNumberFormat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7" fillId="45" borderId="10" applyNumberFormat="0" applyAlignment="0" applyProtection="0"/>
    <xf numFmtId="0" fontId="30" fillId="7" borderId="1" applyNumberFormat="0" applyAlignment="0" applyProtection="0"/>
    <xf numFmtId="0" fontId="88" fillId="46" borderId="0" applyNumberFormat="0" applyBorder="0" applyAlignment="0" applyProtection="0"/>
    <xf numFmtId="0" fontId="31" fillId="40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9" fillId="0" borderId="13" applyNumberFormat="0" applyFill="0" applyAlignment="0" applyProtection="0"/>
    <xf numFmtId="0" fontId="32" fillId="0" borderId="9" applyNumberFormat="0" applyFill="0" applyAlignment="0" applyProtection="0"/>
    <xf numFmtId="0" fontId="90" fillId="47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>
      <alignment/>
      <protection/>
    </xf>
    <xf numFmtId="0" fontId="78" fillId="48" borderId="0" applyNumberFormat="0" applyBorder="0" applyAlignment="0" applyProtection="0"/>
    <xf numFmtId="0" fontId="9" fillId="34" borderId="0" applyNumberFormat="0" applyBorder="0" applyAlignment="0" applyProtection="0"/>
    <xf numFmtId="0" fontId="78" fillId="49" borderId="0" applyNumberFormat="0" applyBorder="0" applyAlignment="0" applyProtection="0"/>
    <xf numFmtId="0" fontId="9" fillId="35" borderId="0" applyNumberFormat="0" applyBorder="0" applyAlignment="0" applyProtection="0"/>
    <xf numFmtId="0" fontId="78" fillId="50" borderId="0" applyNumberFormat="0" applyBorder="0" applyAlignment="0" applyProtection="0"/>
    <xf numFmtId="0" fontId="9" fillId="36" borderId="0" applyNumberFormat="0" applyBorder="0" applyAlignment="0" applyProtection="0"/>
    <xf numFmtId="0" fontId="78" fillId="51" borderId="0" applyNumberFormat="0" applyBorder="0" applyAlignment="0" applyProtection="0"/>
    <xf numFmtId="0" fontId="9" fillId="25" borderId="0" applyNumberFormat="0" applyBorder="0" applyAlignment="0" applyProtection="0"/>
    <xf numFmtId="0" fontId="78" fillId="52" borderId="0" applyNumberFormat="0" applyBorder="0" applyAlignment="0" applyProtection="0"/>
    <xf numFmtId="0" fontId="9" fillId="26" borderId="0" applyNumberFormat="0" applyBorder="0" applyAlignment="0" applyProtection="0"/>
    <xf numFmtId="0" fontId="78" fillId="53" borderId="0" applyNumberFormat="0" applyBorder="0" applyAlignment="0" applyProtection="0"/>
    <xf numFmtId="0" fontId="9" fillId="37" borderId="0" applyNumberFormat="0" applyBorder="0" applyAlignment="0" applyProtection="0"/>
    <xf numFmtId="0" fontId="91" fillId="42" borderId="14" applyNumberFormat="0" applyAlignment="0" applyProtection="0"/>
    <xf numFmtId="0" fontId="35" fillId="38" borderId="8" applyNumberFormat="0" applyAlignment="0" applyProtection="0"/>
    <xf numFmtId="0" fontId="0" fillId="54" borderId="15" applyNumberFormat="0" applyFont="0" applyAlignment="0" applyProtection="0"/>
    <xf numFmtId="0" fontId="7" fillId="41" borderId="7" applyNumberFormat="0" applyFont="0" applyAlignment="0" applyProtection="0"/>
    <xf numFmtId="0" fontId="92" fillId="0" borderId="16" applyNumberFormat="0" applyFill="0" applyAlignment="0" applyProtection="0"/>
    <xf numFmtId="0" fontId="36" fillId="0" borderId="3" applyNumberFormat="0" applyFill="0" applyAlignment="0" applyProtection="0"/>
    <xf numFmtId="0" fontId="93" fillId="0" borderId="17" applyNumberFormat="0" applyFill="0" applyAlignment="0" applyProtection="0"/>
    <xf numFmtId="0" fontId="37" fillId="0" borderId="4" applyNumberFormat="0" applyFill="0" applyAlignment="0" applyProtection="0"/>
    <xf numFmtId="0" fontId="94" fillId="0" borderId="18" applyNumberFormat="0" applyFill="0" applyAlignment="0" applyProtection="0"/>
    <xf numFmtId="0" fontId="38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9" xfId="174" applyFont="1" applyBorder="1" applyAlignment="1">
      <alignment horizontal="left"/>
      <protection/>
    </xf>
    <xf numFmtId="49" fontId="41" fillId="0" borderId="19" xfId="174" applyNumberFormat="1" applyFont="1" applyBorder="1">
      <alignment/>
      <protection/>
    </xf>
    <xf numFmtId="0" fontId="5" fillId="0" borderId="0" xfId="100" applyFont="1">
      <alignment/>
      <protection/>
    </xf>
    <xf numFmtId="0" fontId="40" fillId="0" borderId="20" xfId="100" applyFont="1" applyBorder="1" applyAlignment="1">
      <alignment horizontal="center"/>
      <protection/>
    </xf>
    <xf numFmtId="0" fontId="40" fillId="0" borderId="21" xfId="100" applyFont="1" applyBorder="1" applyAlignment="1">
      <alignment horizontal="center"/>
      <protection/>
    </xf>
    <xf numFmtId="0" fontId="40" fillId="0" borderId="22" xfId="100" applyFont="1" applyBorder="1" applyAlignment="1">
      <alignment horizontal="center"/>
      <protection/>
    </xf>
    <xf numFmtId="0" fontId="40" fillId="0" borderId="23" xfId="100" applyFont="1" applyBorder="1" applyAlignment="1">
      <alignment horizontal="center"/>
      <protection/>
    </xf>
    <xf numFmtId="0" fontId="40" fillId="0" borderId="24" xfId="100" applyFont="1" applyBorder="1">
      <alignment/>
      <protection/>
    </xf>
    <xf numFmtId="0" fontId="40" fillId="0" borderId="0" xfId="100" applyFont="1" applyBorder="1">
      <alignment/>
      <protection/>
    </xf>
    <xf numFmtId="0" fontId="40" fillId="0" borderId="0" xfId="100" applyFont="1" applyBorder="1" applyAlignment="1">
      <alignment horizontal="center"/>
      <protection/>
    </xf>
    <xf numFmtId="0" fontId="40" fillId="0" borderId="24" xfId="100" applyFont="1" applyBorder="1" applyAlignment="1">
      <alignment horizontal="center"/>
      <protection/>
    </xf>
    <xf numFmtId="0" fontId="40" fillId="0" borderId="23" xfId="100" applyFont="1" applyBorder="1">
      <alignment/>
      <protection/>
    </xf>
    <xf numFmtId="0" fontId="46" fillId="0" borderId="24" xfId="100" applyFont="1" applyBorder="1" applyAlignment="1">
      <alignment horizontal="center"/>
      <protection/>
    </xf>
    <xf numFmtId="0" fontId="5" fillId="0" borderId="25" xfId="100" applyFont="1" applyBorder="1">
      <alignment/>
      <protection/>
    </xf>
    <xf numFmtId="0" fontId="40" fillId="0" borderId="25" xfId="100" applyFont="1" applyBorder="1" applyAlignment="1">
      <alignment horizontal="center"/>
      <protection/>
    </xf>
    <xf numFmtId="0" fontId="5" fillId="0" borderId="26" xfId="100" applyFont="1" applyBorder="1">
      <alignment/>
      <protection/>
    </xf>
    <xf numFmtId="0" fontId="40" fillId="0" borderId="26" xfId="100" applyFont="1" applyBorder="1" applyAlignment="1">
      <alignment horizontal="center"/>
      <protection/>
    </xf>
    <xf numFmtId="0" fontId="40" fillId="0" borderId="19" xfId="100" applyFont="1" applyBorder="1">
      <alignment/>
      <protection/>
    </xf>
    <xf numFmtId="0" fontId="41" fillId="0" borderId="19" xfId="100" applyFont="1" applyBorder="1" applyAlignment="1">
      <alignment horizontal="center"/>
      <protection/>
    </xf>
    <xf numFmtId="0" fontId="41" fillId="0" borderId="0" xfId="173" applyFont="1" applyAlignment="1">
      <alignment horizontal="left"/>
      <protection/>
    </xf>
    <xf numFmtId="0" fontId="5" fillId="0" borderId="19" xfId="100" applyFont="1" applyBorder="1">
      <alignment/>
      <protection/>
    </xf>
    <xf numFmtId="0" fontId="5" fillId="0" borderId="19" xfId="100" applyFont="1" applyBorder="1" applyAlignment="1">
      <alignment horizontal="center"/>
      <protection/>
    </xf>
    <xf numFmtId="3" fontId="5" fillId="0" borderId="0" xfId="100" applyNumberFormat="1" applyFont="1">
      <alignment/>
      <protection/>
    </xf>
    <xf numFmtId="3" fontId="5" fillId="0" borderId="19" xfId="100" applyNumberFormat="1" applyFont="1" applyBorder="1">
      <alignment/>
      <protection/>
    </xf>
    <xf numFmtId="3" fontId="40" fillId="0" borderId="0" xfId="100" applyNumberFormat="1" applyFont="1" applyBorder="1">
      <alignment/>
      <protection/>
    </xf>
    <xf numFmtId="0" fontId="41" fillId="0" borderId="0" xfId="100" applyFont="1" applyBorder="1" applyAlignment="1">
      <alignment horizontal="center"/>
      <protection/>
    </xf>
    <xf numFmtId="3" fontId="41" fillId="0" borderId="0" xfId="100" applyNumberFormat="1" applyFont="1" applyBorder="1" applyAlignment="1">
      <alignment horizontal="center"/>
      <protection/>
    </xf>
    <xf numFmtId="0" fontId="41" fillId="0" borderId="0" xfId="100" applyFont="1" applyBorder="1">
      <alignment/>
      <protection/>
    </xf>
    <xf numFmtId="3" fontId="41" fillId="0" borderId="0" xfId="100" applyNumberFormat="1" applyFont="1" applyBorder="1">
      <alignment/>
      <protection/>
    </xf>
    <xf numFmtId="0" fontId="5" fillId="0" borderId="0" xfId="174" applyFont="1">
      <alignment/>
      <protection/>
    </xf>
    <xf numFmtId="0" fontId="47" fillId="0" borderId="0" xfId="174" applyFont="1" applyAlignment="1">
      <alignment horizontal="left"/>
      <protection/>
    </xf>
    <xf numFmtId="0" fontId="5" fillId="0" borderId="0" xfId="174" applyFont="1" applyAlignment="1">
      <alignment horizontal="center"/>
      <protection/>
    </xf>
    <xf numFmtId="49" fontId="5" fillId="0" borderId="0" xfId="174" applyNumberFormat="1" applyFont="1" applyAlignment="1">
      <alignment horizontal="center"/>
      <protection/>
    </xf>
    <xf numFmtId="49" fontId="5" fillId="0" borderId="0" xfId="174" applyNumberFormat="1" applyFont="1">
      <alignment/>
      <protection/>
    </xf>
    <xf numFmtId="0" fontId="45" fillId="0" borderId="0" xfId="174" applyFont="1">
      <alignment/>
      <protection/>
    </xf>
    <xf numFmtId="0" fontId="39" fillId="0" borderId="0" xfId="158" applyFont="1">
      <alignment/>
      <protection/>
    </xf>
    <xf numFmtId="0" fontId="44" fillId="0" borderId="0" xfId="172" applyFont="1" applyBorder="1" applyAlignment="1">
      <alignment horizontal="left" vertical="top"/>
      <protection/>
    </xf>
    <xf numFmtId="0" fontId="48" fillId="0" borderId="0" xfId="158" applyFont="1">
      <alignment/>
      <protection/>
    </xf>
    <xf numFmtId="49" fontId="48" fillId="0" borderId="0" xfId="158" applyNumberFormat="1" applyFont="1">
      <alignment/>
      <protection/>
    </xf>
    <xf numFmtId="0" fontId="44" fillId="0" borderId="0" xfId="172" applyFont="1" applyBorder="1" applyAlignment="1">
      <alignment vertical="top"/>
      <protection/>
    </xf>
    <xf numFmtId="0" fontId="39" fillId="0" borderId="0" xfId="0" applyFont="1" applyAlignment="1">
      <alignment/>
    </xf>
    <xf numFmtId="49" fontId="41" fillId="0" borderId="0" xfId="147" applyNumberFormat="1" applyFont="1" applyBorder="1">
      <alignment/>
      <protection/>
    </xf>
    <xf numFmtId="49" fontId="43" fillId="0" borderId="0" xfId="173" applyNumberFormat="1" applyFont="1" applyAlignment="1">
      <alignment horizontal="left"/>
      <protection/>
    </xf>
    <xf numFmtId="49" fontId="41" fillId="0" borderId="0" xfId="0" applyNumberFormat="1" applyFont="1" applyBorder="1" applyAlignment="1">
      <alignment/>
    </xf>
    <xf numFmtId="0" fontId="41" fillId="0" borderId="0" xfId="0" applyFont="1" applyAlignment="1">
      <alignment horizontal="left" readingOrder="1"/>
    </xf>
    <xf numFmtId="0" fontId="40" fillId="0" borderId="20" xfId="174" applyFont="1" applyBorder="1" applyAlignment="1">
      <alignment horizontal="center"/>
      <protection/>
    </xf>
    <xf numFmtId="0" fontId="40" fillId="0" borderId="21" xfId="174" applyFont="1" applyBorder="1" applyAlignment="1">
      <alignment horizontal="center"/>
      <protection/>
    </xf>
    <xf numFmtId="49" fontId="40" fillId="0" borderId="22" xfId="174" applyNumberFormat="1" applyFont="1" applyBorder="1" applyAlignment="1">
      <alignment horizontal="center"/>
      <protection/>
    </xf>
    <xf numFmtId="49" fontId="40" fillId="0" borderId="21" xfId="174" applyNumberFormat="1" applyFont="1" applyBorder="1" applyAlignment="1">
      <alignment horizontal="center"/>
      <protection/>
    </xf>
    <xf numFmtId="0" fontId="40" fillId="0" borderId="27" xfId="174" applyFont="1" applyBorder="1" applyAlignment="1">
      <alignment horizontal="center"/>
      <protection/>
    </xf>
    <xf numFmtId="49" fontId="40" fillId="0" borderId="27" xfId="174" applyNumberFormat="1" applyFont="1" applyBorder="1" applyAlignment="1">
      <alignment horizontal="center"/>
      <protection/>
    </xf>
    <xf numFmtId="0" fontId="43" fillId="0" borderId="25" xfId="0" applyFont="1" applyBorder="1" applyAlignment="1">
      <alignment vertical="top"/>
    </xf>
    <xf numFmtId="49" fontId="44" fillId="0" borderId="26" xfId="0" applyNumberFormat="1" applyFont="1" applyBorder="1" applyAlignment="1">
      <alignment horizontal="center" vertical="top"/>
    </xf>
    <xf numFmtId="49" fontId="49" fillId="0" borderId="19" xfId="0" applyNumberFormat="1" applyFont="1" applyBorder="1" applyAlignment="1">
      <alignment horizontal="center" vertical="top"/>
    </xf>
    <xf numFmtId="17" fontId="41" fillId="0" borderId="25" xfId="174" applyNumberFormat="1" applyFont="1" applyBorder="1" applyAlignment="1">
      <alignment horizontal="center"/>
      <protection/>
    </xf>
    <xf numFmtId="49" fontId="40" fillId="0" borderId="26" xfId="147" applyNumberFormat="1" applyFont="1" applyBorder="1" applyAlignment="1">
      <alignment horizontal="center"/>
      <protection/>
    </xf>
    <xf numFmtId="49" fontId="44" fillId="0" borderId="26" xfId="172" applyNumberFormat="1" applyFont="1" applyBorder="1" applyAlignment="1">
      <alignment horizontal="center" vertical="top" wrapText="1"/>
      <protection/>
    </xf>
    <xf numFmtId="49" fontId="44" fillId="0" borderId="28" xfId="172" applyNumberFormat="1" applyFont="1" applyBorder="1" applyAlignment="1">
      <alignment horizontal="center" vertical="top" wrapText="1"/>
      <protection/>
    </xf>
    <xf numFmtId="0" fontId="40" fillId="0" borderId="28" xfId="174" applyFont="1" applyBorder="1" applyAlignment="1">
      <alignment horizontal="center"/>
      <protection/>
    </xf>
    <xf numFmtId="49" fontId="43" fillId="0" borderId="25" xfId="0" applyNumberFormat="1" applyFont="1" applyBorder="1" applyAlignment="1">
      <alignment vertical="top"/>
    </xf>
    <xf numFmtId="49" fontId="44" fillId="0" borderId="26" xfId="0" applyNumberFormat="1" applyFont="1" applyBorder="1" applyAlignment="1">
      <alignment horizontal="left" vertical="top"/>
    </xf>
    <xf numFmtId="49" fontId="41" fillId="0" borderId="25" xfId="174" applyNumberFormat="1" applyFont="1" applyBorder="1" applyAlignment="1">
      <alignment horizontal="left"/>
      <protection/>
    </xf>
    <xf numFmtId="3" fontId="40" fillId="0" borderId="26" xfId="147" applyNumberFormat="1" applyFont="1" applyBorder="1" applyAlignment="1">
      <alignment horizontal="right"/>
      <protection/>
    </xf>
    <xf numFmtId="49" fontId="44" fillId="0" borderId="26" xfId="172" applyNumberFormat="1" applyFont="1" applyBorder="1" applyAlignment="1">
      <alignment horizontal="left" vertical="top" wrapText="1"/>
      <protection/>
    </xf>
    <xf numFmtId="49" fontId="44" fillId="0" borderId="28" xfId="172" applyNumberFormat="1" applyFont="1" applyBorder="1" applyAlignment="1">
      <alignment horizontal="left" vertical="top" wrapText="1"/>
      <protection/>
    </xf>
    <xf numFmtId="49" fontId="43" fillId="0" borderId="19" xfId="0" applyNumberFormat="1" applyFont="1" applyBorder="1" applyAlignment="1">
      <alignment vertical="top" wrapText="1"/>
    </xf>
    <xf numFmtId="49" fontId="41" fillId="0" borderId="19" xfId="0" applyNumberFormat="1" applyFont="1" applyBorder="1" applyAlignment="1">
      <alignment horizontal="left"/>
    </xf>
    <xf numFmtId="49" fontId="40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0" fontId="41" fillId="0" borderId="19" xfId="173" applyFont="1" applyBorder="1" applyAlignment="1">
      <alignment horizontal="center"/>
      <protection/>
    </xf>
    <xf numFmtId="49" fontId="41" fillId="0" borderId="19" xfId="174" applyNumberFormat="1" applyFont="1" applyBorder="1" applyAlignment="1">
      <alignment horizontal="left"/>
      <protection/>
    </xf>
    <xf numFmtId="3" fontId="41" fillId="0" borderId="19" xfId="0" applyNumberFormat="1" applyFont="1" applyBorder="1" applyAlignment="1">
      <alignment horizontal="right"/>
    </xf>
    <xf numFmtId="49" fontId="41" fillId="0" borderId="19" xfId="172" applyNumberFormat="1" applyFont="1" applyBorder="1" applyAlignment="1">
      <alignment horizontal="left"/>
      <protection/>
    </xf>
    <xf numFmtId="0" fontId="40" fillId="0" borderId="19" xfId="174" applyFont="1" applyBorder="1">
      <alignment/>
      <protection/>
    </xf>
    <xf numFmtId="0" fontId="41" fillId="0" borderId="19" xfId="174" applyFont="1" applyBorder="1">
      <alignment/>
      <protection/>
    </xf>
    <xf numFmtId="49" fontId="43" fillId="0" borderId="19" xfId="172" applyNumberFormat="1" applyFont="1" applyBorder="1" applyAlignment="1">
      <alignment vertical="top"/>
      <protection/>
    </xf>
    <xf numFmtId="3" fontId="41" fillId="0" borderId="19" xfId="174" applyNumberFormat="1" applyFont="1" applyBorder="1" applyAlignment="1">
      <alignment horizontal="right"/>
      <protection/>
    </xf>
    <xf numFmtId="49" fontId="43" fillId="0" borderId="19" xfId="172" applyNumberFormat="1" applyFont="1" applyBorder="1" applyAlignment="1">
      <alignment horizontal="left" vertical="top"/>
      <protection/>
    </xf>
    <xf numFmtId="49" fontId="41" fillId="0" borderId="19" xfId="0" applyNumberFormat="1" applyFont="1" applyBorder="1" applyAlignment="1">
      <alignment/>
    </xf>
    <xf numFmtId="49" fontId="41" fillId="0" borderId="19" xfId="147" applyNumberFormat="1" applyFont="1" applyBorder="1" applyAlignment="1">
      <alignment horizontal="left"/>
      <protection/>
    </xf>
    <xf numFmtId="49" fontId="40" fillId="0" borderId="19" xfId="174" applyNumberFormat="1" applyFont="1" applyBorder="1" applyAlignment="1">
      <alignment horizontal="center"/>
      <protection/>
    </xf>
    <xf numFmtId="49" fontId="41" fillId="0" borderId="19" xfId="174" applyNumberFormat="1" applyFont="1" applyBorder="1" applyAlignment="1">
      <alignment horizontal="center"/>
      <protection/>
    </xf>
    <xf numFmtId="49" fontId="5" fillId="0" borderId="19" xfId="174" applyNumberFormat="1" applyFont="1" applyBorder="1">
      <alignment/>
      <protection/>
    </xf>
    <xf numFmtId="49" fontId="43" fillId="0" borderId="19" xfId="158" applyNumberFormat="1" applyFont="1" applyBorder="1" applyAlignment="1">
      <alignment horizontal="left" vertical="top"/>
      <protection/>
    </xf>
    <xf numFmtId="49" fontId="44" fillId="0" borderId="19" xfId="158" applyNumberFormat="1" applyFont="1" applyBorder="1" applyAlignment="1">
      <alignment vertical="top"/>
      <protection/>
    </xf>
    <xf numFmtId="49" fontId="43" fillId="0" borderId="19" xfId="158" applyNumberFormat="1" applyFont="1" applyBorder="1" applyAlignment="1">
      <alignment vertical="top"/>
      <protection/>
    </xf>
    <xf numFmtId="49" fontId="43" fillId="0" borderId="19" xfId="0" applyNumberFormat="1" applyFont="1" applyBorder="1" applyAlignment="1">
      <alignment horizontal="left" vertical="top" wrapText="1"/>
    </xf>
    <xf numFmtId="49" fontId="44" fillId="0" borderId="19" xfId="158" applyNumberFormat="1" applyFont="1" applyBorder="1" applyAlignment="1">
      <alignment horizontal="center" vertical="top"/>
      <protection/>
    </xf>
    <xf numFmtId="0" fontId="40" fillId="0" borderId="21" xfId="0" applyFont="1" applyBorder="1" applyAlignment="1">
      <alignment/>
    </xf>
    <xf numFmtId="49" fontId="43" fillId="0" borderId="21" xfId="158" applyNumberFormat="1" applyFont="1" applyBorder="1" applyAlignment="1">
      <alignment vertical="top"/>
      <protection/>
    </xf>
    <xf numFmtId="49" fontId="44" fillId="0" borderId="21" xfId="158" applyNumberFormat="1" applyFont="1" applyBorder="1" applyAlignment="1">
      <alignment horizontal="center" vertical="top"/>
      <protection/>
    </xf>
    <xf numFmtId="49" fontId="43" fillId="0" borderId="21" xfId="172" applyNumberFormat="1" applyFont="1" applyBorder="1" applyAlignment="1">
      <alignment vertical="top"/>
      <protection/>
    </xf>
    <xf numFmtId="49" fontId="41" fillId="0" borderId="21" xfId="174" applyNumberFormat="1" applyFont="1" applyBorder="1" applyAlignment="1">
      <alignment horizontal="center"/>
      <protection/>
    </xf>
    <xf numFmtId="3" fontId="40" fillId="0" borderId="21" xfId="174" applyNumberFormat="1" applyFont="1" applyBorder="1" applyAlignment="1">
      <alignment horizontal="left"/>
      <protection/>
    </xf>
    <xf numFmtId="49" fontId="41" fillId="0" borderId="21" xfId="174" applyNumberFormat="1" applyFont="1" applyFill="1" applyBorder="1">
      <alignment/>
      <protection/>
    </xf>
    <xf numFmtId="0" fontId="41" fillId="0" borderId="21" xfId="174" applyFont="1" applyBorder="1">
      <alignment/>
      <protection/>
    </xf>
    <xf numFmtId="3" fontId="46" fillId="0" borderId="19" xfId="174" applyNumberFormat="1" applyFont="1" applyBorder="1" applyAlignment="1">
      <alignment horizontal="center"/>
      <protection/>
    </xf>
    <xf numFmtId="49" fontId="46" fillId="0" borderId="19" xfId="174" applyNumberFormat="1" applyFont="1" applyBorder="1" applyAlignment="1">
      <alignment horizontal="center"/>
      <protection/>
    </xf>
    <xf numFmtId="0" fontId="46" fillId="0" borderId="0" xfId="174" applyFont="1">
      <alignment/>
      <protection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95" fillId="0" borderId="0" xfId="0" applyFont="1" applyAlignment="1">
      <alignment/>
    </xf>
    <xf numFmtId="0" fontId="4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96" fillId="0" borderId="0" xfId="0" applyFont="1" applyAlignment="1">
      <alignment/>
    </xf>
    <xf numFmtId="3" fontId="40" fillId="0" borderId="19" xfId="100" applyNumberFormat="1" applyFont="1" applyBorder="1">
      <alignment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1" fillId="0" borderId="19" xfId="0" applyFont="1" applyFill="1" applyBorder="1" applyAlignment="1">
      <alignment vertical="top" wrapText="1"/>
    </xf>
    <xf numFmtId="0" fontId="40" fillId="0" borderId="19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0" fillId="0" borderId="0" xfId="100" applyFont="1" applyBorder="1" applyAlignment="1">
      <alignment horizontal="right"/>
      <protection/>
    </xf>
    <xf numFmtId="0" fontId="47" fillId="0" borderId="19" xfId="0" applyFont="1" applyFill="1" applyBorder="1" applyAlignment="1">
      <alignment vertical="top" wrapText="1"/>
    </xf>
    <xf numFmtId="0" fontId="89" fillId="0" borderId="19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vertical="top" wrapText="1"/>
    </xf>
    <xf numFmtId="0" fontId="46" fillId="0" borderId="19" xfId="0" applyFont="1" applyBorder="1" applyAlignment="1">
      <alignment horizontal="left" vertical="top" wrapText="1"/>
    </xf>
    <xf numFmtId="0" fontId="89" fillId="0" borderId="19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89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/>
    </xf>
    <xf numFmtId="0" fontId="98" fillId="0" borderId="22" xfId="0" applyFont="1" applyBorder="1" applyAlignment="1">
      <alignment horizontal="left" wrapText="1"/>
    </xf>
    <xf numFmtId="0" fontId="98" fillId="0" borderId="0" xfId="0" applyFont="1" applyAlignment="1">
      <alignment horizontal="left"/>
    </xf>
    <xf numFmtId="0" fontId="40" fillId="0" borderId="21" xfId="0" applyFont="1" applyFill="1" applyBorder="1" applyAlignment="1">
      <alignment horizontal="left" vertical="top" wrapText="1"/>
    </xf>
    <xf numFmtId="0" fontId="89" fillId="0" borderId="0" xfId="0" applyFont="1" applyAlignment="1">
      <alignment horizontal="centerContinuous" vertical="top" wrapText="1"/>
    </xf>
    <xf numFmtId="0" fontId="77" fillId="0" borderId="0" xfId="0" applyFont="1" applyAlignment="1">
      <alignment horizontal="centerContinuous" vertical="top" wrapText="1"/>
    </xf>
    <xf numFmtId="0" fontId="77" fillId="0" borderId="0" xfId="0" applyFont="1" applyAlignment="1">
      <alignment horizontal="center" vertical="top" wrapText="1"/>
    </xf>
    <xf numFmtId="0" fontId="46" fillId="55" borderId="19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46" fillId="33" borderId="19" xfId="0" applyFont="1" applyFill="1" applyBorder="1" applyAlignment="1">
      <alignment horizontal="center" vertical="top" wrapText="1"/>
    </xf>
    <xf numFmtId="0" fontId="46" fillId="33" borderId="19" xfId="0" applyFont="1" applyFill="1" applyBorder="1" applyAlignment="1">
      <alignment horizontal="left" vertical="top" wrapText="1"/>
    </xf>
    <xf numFmtId="0" fontId="46" fillId="18" borderId="19" xfId="0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left" vertical="top" wrapText="1"/>
    </xf>
    <xf numFmtId="0" fontId="89" fillId="56" borderId="19" xfId="0" applyFont="1" applyFill="1" applyBorder="1" applyAlignment="1">
      <alignment horizontal="center" vertical="top" wrapText="1"/>
    </xf>
    <xf numFmtId="0" fontId="77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19" xfId="94" applyBorder="1" applyAlignment="1" applyProtection="1">
      <alignment horizontal="left" vertical="top" wrapText="1"/>
      <protection/>
    </xf>
    <xf numFmtId="0" fontId="77" fillId="57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99" fillId="58" borderId="19" xfId="0" applyFont="1" applyFill="1" applyBorder="1" applyAlignment="1">
      <alignment vertical="top" wrapText="1"/>
    </xf>
    <xf numFmtId="0" fontId="77" fillId="58" borderId="19" xfId="0" applyFont="1" applyFill="1" applyBorder="1" applyAlignment="1">
      <alignment vertical="top" wrapText="1"/>
    </xf>
    <xf numFmtId="0" fontId="5" fillId="58" borderId="19" xfId="0" applyFont="1" applyFill="1" applyBorder="1" applyAlignment="1">
      <alignment vertical="top" wrapText="1"/>
    </xf>
    <xf numFmtId="0" fontId="5" fillId="57" borderId="19" xfId="0" applyFont="1" applyFill="1" applyBorder="1" applyAlignment="1">
      <alignment vertical="top" wrapText="1"/>
    </xf>
    <xf numFmtId="0" fontId="5" fillId="58" borderId="19" xfId="0" applyFont="1" applyFill="1" applyBorder="1" applyAlignment="1">
      <alignment horizontal="center" vertical="top" wrapText="1"/>
    </xf>
    <xf numFmtId="0" fontId="77" fillId="58" borderId="19" xfId="0" applyFont="1" applyFill="1" applyBorder="1" applyAlignment="1">
      <alignment horizontal="center" vertical="top" wrapText="1"/>
    </xf>
    <xf numFmtId="0" fontId="77" fillId="58" borderId="19" xfId="0" applyFont="1" applyFill="1" applyBorder="1" applyAlignment="1">
      <alignment horizontal="left" vertical="top" wrapText="1"/>
    </xf>
    <xf numFmtId="0" fontId="77" fillId="58" borderId="0" xfId="0" applyFont="1" applyFill="1" applyAlignment="1">
      <alignment horizontal="center" vertical="top" wrapText="1"/>
    </xf>
    <xf numFmtId="0" fontId="100" fillId="56" borderId="19" xfId="0" applyFont="1" applyFill="1" applyBorder="1" applyAlignment="1">
      <alignment horizontal="center" vertical="top" wrapText="1"/>
    </xf>
    <xf numFmtId="0" fontId="5" fillId="56" borderId="19" xfId="0" applyFont="1" applyFill="1" applyBorder="1" applyAlignment="1">
      <alignment horizontal="center" vertical="top" wrapText="1"/>
    </xf>
    <xf numFmtId="0" fontId="46" fillId="56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58" borderId="19" xfId="0" applyFont="1" applyFill="1" applyBorder="1" applyAlignment="1">
      <alignment horizontal="left" vertical="top" wrapText="1"/>
    </xf>
    <xf numFmtId="0" fontId="5" fillId="57" borderId="19" xfId="0" applyFont="1" applyFill="1" applyBorder="1" applyAlignment="1">
      <alignment horizontal="left" vertical="top" wrapText="1"/>
    </xf>
    <xf numFmtId="0" fontId="100" fillId="22" borderId="19" xfId="0" applyFont="1" applyFill="1" applyBorder="1" applyAlignment="1">
      <alignment horizontal="center" vertical="top" wrapText="1"/>
    </xf>
    <xf numFmtId="0" fontId="77" fillId="22" borderId="19" xfId="0" applyFont="1" applyFill="1" applyBorder="1" applyAlignment="1">
      <alignment horizontal="center" vertical="top" wrapText="1"/>
    </xf>
    <xf numFmtId="0" fontId="77" fillId="56" borderId="19" xfId="0" applyFont="1" applyFill="1" applyBorder="1" applyAlignment="1">
      <alignment horizontal="center" vertical="top" wrapText="1"/>
    </xf>
    <xf numFmtId="0" fontId="99" fillId="0" borderId="19" xfId="0" applyFont="1" applyBorder="1" applyAlignment="1">
      <alignment vertical="top" wrapText="1"/>
    </xf>
    <xf numFmtId="0" fontId="99" fillId="57" borderId="19" xfId="0" applyFont="1" applyFill="1" applyBorder="1" applyAlignment="1">
      <alignment vertical="top" wrapText="1"/>
    </xf>
    <xf numFmtId="0" fontId="5" fillId="0" borderId="19" xfId="141" applyFont="1" applyBorder="1" applyAlignment="1">
      <alignment horizontal="left" vertical="top" wrapText="1"/>
      <protection/>
    </xf>
    <xf numFmtId="0" fontId="5" fillId="0" borderId="19" xfId="141" applyFont="1" applyBorder="1" applyAlignment="1">
      <alignment vertical="top" wrapText="1"/>
      <protection/>
    </xf>
    <xf numFmtId="0" fontId="5" fillId="58" borderId="19" xfId="0" applyFont="1" applyFill="1" applyBorder="1" applyAlignment="1">
      <alignment horizontal="left" vertical="top" wrapText="1"/>
    </xf>
    <xf numFmtId="0" fontId="77" fillId="0" borderId="19" xfId="0" applyFont="1" applyBorder="1" applyAlignment="1">
      <alignment horizontal="left" vertical="top" wrapText="1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shrinkToFi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shrinkToFit="1"/>
    </xf>
    <xf numFmtId="0" fontId="5" fillId="0" borderId="32" xfId="0" applyFont="1" applyBorder="1" applyAlignment="1">
      <alignment horizontal="center"/>
    </xf>
    <xf numFmtId="0" fontId="41" fillId="0" borderId="29" xfId="100" applyFont="1" applyBorder="1">
      <alignment/>
      <protection/>
    </xf>
    <xf numFmtId="0" fontId="41" fillId="0" borderId="29" xfId="0" applyFont="1" applyBorder="1" applyAlignment="1">
      <alignment/>
    </xf>
    <xf numFmtId="0" fontId="41" fillId="0" borderId="30" xfId="100" applyFont="1" applyBorder="1">
      <alignment/>
      <protection/>
    </xf>
    <xf numFmtId="0" fontId="41" fillId="0" borderId="30" xfId="0" applyFont="1" applyBorder="1" applyAlignment="1">
      <alignment/>
    </xf>
    <xf numFmtId="0" fontId="40" fillId="0" borderId="30" xfId="100" applyFont="1" applyBorder="1">
      <alignment/>
      <protection/>
    </xf>
    <xf numFmtId="0" fontId="41" fillId="0" borderId="31" xfId="0" applyFont="1" applyBorder="1" applyAlignment="1">
      <alignment/>
    </xf>
    <xf numFmtId="0" fontId="41" fillId="0" borderId="31" xfId="100" applyFont="1" applyBorder="1">
      <alignment/>
      <protection/>
    </xf>
    <xf numFmtId="0" fontId="41" fillId="0" borderId="29" xfId="100" applyFont="1" applyFill="1" applyBorder="1">
      <alignment/>
      <protection/>
    </xf>
    <xf numFmtId="3" fontId="41" fillId="0" borderId="29" xfId="100" applyNumberFormat="1" applyFont="1" applyBorder="1">
      <alignment/>
      <protection/>
    </xf>
    <xf numFmtId="49" fontId="41" fillId="0" borderId="29" xfId="100" applyNumberFormat="1" applyFont="1" applyBorder="1" applyAlignment="1">
      <alignment horizontal="center"/>
      <protection/>
    </xf>
    <xf numFmtId="0" fontId="41" fillId="0" borderId="29" xfId="100" applyFont="1" applyBorder="1" applyAlignment="1">
      <alignment horizontal="center"/>
      <protection/>
    </xf>
    <xf numFmtId="0" fontId="41" fillId="0" borderId="30" xfId="100" applyFont="1" applyFill="1" applyBorder="1">
      <alignment/>
      <protection/>
    </xf>
    <xf numFmtId="3" fontId="41" fillId="0" borderId="30" xfId="100" applyNumberFormat="1" applyFont="1" applyBorder="1">
      <alignment/>
      <protection/>
    </xf>
    <xf numFmtId="49" fontId="41" fillId="0" borderId="30" xfId="100" applyNumberFormat="1" applyFont="1" applyBorder="1" applyAlignment="1">
      <alignment horizontal="left"/>
      <protection/>
    </xf>
    <xf numFmtId="0" fontId="41" fillId="0" borderId="30" xfId="100" applyFont="1" applyBorder="1" applyAlignment="1">
      <alignment horizontal="center"/>
      <protection/>
    </xf>
    <xf numFmtId="0" fontId="41" fillId="0" borderId="30" xfId="173" applyFont="1" applyBorder="1" applyAlignment="1">
      <alignment horizontal="left"/>
      <protection/>
    </xf>
    <xf numFmtId="49" fontId="41" fillId="0" borderId="30" xfId="100" applyNumberFormat="1" applyFont="1" applyBorder="1" applyAlignment="1">
      <alignment horizontal="center"/>
      <protection/>
    </xf>
    <xf numFmtId="0" fontId="41" fillId="0" borderId="30" xfId="144" applyFont="1" applyFill="1" applyBorder="1">
      <alignment/>
      <protection/>
    </xf>
    <xf numFmtId="0" fontId="40" fillId="0" borderId="30" xfId="100" applyFont="1" applyBorder="1" applyAlignment="1">
      <alignment horizontal="center"/>
      <protection/>
    </xf>
    <xf numFmtId="0" fontId="5" fillId="0" borderId="30" xfId="100" applyFont="1" applyBorder="1">
      <alignment/>
      <protection/>
    </xf>
    <xf numFmtId="0" fontId="5" fillId="0" borderId="30" xfId="100" applyFont="1" applyBorder="1" applyAlignment="1">
      <alignment horizontal="center"/>
      <protection/>
    </xf>
    <xf numFmtId="0" fontId="41" fillId="0" borderId="30" xfId="141" applyFont="1" applyBorder="1" applyAlignment="1">
      <alignment horizontal="left"/>
      <protection/>
    </xf>
    <xf numFmtId="3" fontId="5" fillId="0" borderId="30" xfId="100" applyNumberFormat="1" applyFont="1" applyBorder="1">
      <alignment/>
      <protection/>
    </xf>
    <xf numFmtId="0" fontId="41" fillId="0" borderId="30" xfId="100" applyNumberFormat="1" applyFont="1" applyBorder="1" applyAlignment="1">
      <alignment horizontal="center"/>
      <protection/>
    </xf>
    <xf numFmtId="3" fontId="41" fillId="0" borderId="31" xfId="100" applyNumberFormat="1" applyFont="1" applyBorder="1">
      <alignment/>
      <protection/>
    </xf>
    <xf numFmtId="49" fontId="41" fillId="0" borderId="31" xfId="100" applyNumberFormat="1" applyFont="1" applyBorder="1" applyAlignment="1">
      <alignment horizontal="center"/>
      <protection/>
    </xf>
    <xf numFmtId="0" fontId="41" fillId="0" borderId="31" xfId="100" applyNumberFormat="1" applyFont="1" applyBorder="1" applyAlignment="1">
      <alignment horizontal="center"/>
      <protection/>
    </xf>
    <xf numFmtId="0" fontId="5" fillId="0" borderId="31" xfId="100" applyFont="1" applyBorder="1" applyAlignment="1">
      <alignment horizontal="center"/>
      <protection/>
    </xf>
    <xf numFmtId="0" fontId="5" fillId="0" borderId="31" xfId="100" applyFont="1" applyBorder="1">
      <alignment/>
      <protection/>
    </xf>
    <xf numFmtId="0" fontId="41" fillId="0" borderId="31" xfId="100" applyFont="1" applyBorder="1" applyAlignment="1">
      <alignment horizontal="center"/>
      <protection/>
    </xf>
    <xf numFmtId="0" fontId="40" fillId="0" borderId="31" xfId="100" applyFont="1" applyBorder="1">
      <alignment/>
      <protection/>
    </xf>
    <xf numFmtId="0" fontId="41" fillId="0" borderId="31" xfId="173" applyFont="1" applyBorder="1" applyAlignment="1">
      <alignment horizontal="left"/>
      <protection/>
    </xf>
    <xf numFmtId="0" fontId="41" fillId="0" borderId="31" xfId="141" applyFont="1" applyBorder="1" applyAlignment="1">
      <alignment horizontal="left"/>
      <protection/>
    </xf>
    <xf numFmtId="49" fontId="44" fillId="0" borderId="26" xfId="0" applyNumberFormat="1" applyFont="1" applyBorder="1" applyAlignment="1" quotePrefix="1">
      <alignment horizontal="center" vertical="top"/>
    </xf>
    <xf numFmtId="49" fontId="40" fillId="0" borderId="19" xfId="0" applyNumberFormat="1" applyFont="1" applyBorder="1" applyAlignment="1" quotePrefix="1">
      <alignment horizontal="center"/>
    </xf>
    <xf numFmtId="49" fontId="40" fillId="0" borderId="19" xfId="174" applyNumberFormat="1" applyFont="1" applyBorder="1" applyAlignment="1" quotePrefix="1">
      <alignment horizontal="center"/>
      <protection/>
    </xf>
    <xf numFmtId="49" fontId="44" fillId="0" borderId="19" xfId="158" applyNumberFormat="1" applyFont="1" applyBorder="1" applyAlignment="1" quotePrefix="1">
      <alignment vertical="top"/>
      <protection/>
    </xf>
    <xf numFmtId="49" fontId="44" fillId="0" borderId="19" xfId="158" applyNumberFormat="1" applyFont="1" applyBorder="1" applyAlignment="1" quotePrefix="1">
      <alignment horizontal="center" vertical="top"/>
      <protection/>
    </xf>
    <xf numFmtId="49" fontId="41" fillId="0" borderId="19" xfId="174" applyNumberFormat="1" applyFont="1" applyBorder="1" applyAlignment="1">
      <alignment horizontal="left" shrinkToFit="1"/>
      <protection/>
    </xf>
    <xf numFmtId="0" fontId="41" fillId="0" borderId="28" xfId="174" applyFont="1" applyBorder="1" applyAlignment="1">
      <alignment horizontal="center" shrinkToFit="1"/>
      <protection/>
    </xf>
    <xf numFmtId="0" fontId="41" fillId="0" borderId="19" xfId="174" applyFont="1" applyBorder="1" applyAlignment="1">
      <alignment horizontal="left" shrinkToFit="1"/>
      <protection/>
    </xf>
    <xf numFmtId="0" fontId="48" fillId="0" borderId="0" xfId="0" applyFont="1" applyAlignment="1">
      <alignment/>
    </xf>
    <xf numFmtId="49" fontId="41" fillId="0" borderId="20" xfId="0" applyNumberFormat="1" applyFont="1" applyBorder="1" applyAlignment="1">
      <alignment/>
    </xf>
    <xf numFmtId="49" fontId="41" fillId="0" borderId="21" xfId="0" applyNumberFormat="1" applyFont="1" applyBorder="1" applyAlignment="1">
      <alignment horizontal="left"/>
    </xf>
    <xf numFmtId="49" fontId="40" fillId="0" borderId="21" xfId="0" applyNumberFormat="1" applyFont="1" applyBorder="1" applyAlignment="1" quotePrefix="1">
      <alignment horizontal="center"/>
    </xf>
    <xf numFmtId="49" fontId="41" fillId="0" borderId="22" xfId="174" applyNumberFormat="1" applyFont="1" applyBorder="1" applyAlignment="1">
      <alignment horizontal="left"/>
      <protection/>
    </xf>
    <xf numFmtId="3" fontId="41" fillId="0" borderId="21" xfId="174" applyNumberFormat="1" applyFont="1" applyBorder="1" applyAlignment="1">
      <alignment horizontal="right"/>
      <protection/>
    </xf>
    <xf numFmtId="49" fontId="41" fillId="0" borderId="21" xfId="147" applyNumberFormat="1" applyFont="1" applyBorder="1" applyAlignment="1">
      <alignment horizontal="left"/>
      <protection/>
    </xf>
    <xf numFmtId="49" fontId="41" fillId="0" borderId="27" xfId="147" applyNumberFormat="1" applyFont="1" applyBorder="1" applyAlignment="1">
      <alignment horizontal="left"/>
      <protection/>
    </xf>
    <xf numFmtId="0" fontId="41" fillId="0" borderId="27" xfId="174" applyFont="1" applyBorder="1" applyAlignment="1">
      <alignment horizontal="left"/>
      <protection/>
    </xf>
    <xf numFmtId="49" fontId="43" fillId="0" borderId="25" xfId="0" applyNumberFormat="1" applyFont="1" applyBorder="1" applyAlignment="1">
      <alignment vertical="top" shrinkToFit="1"/>
    </xf>
    <xf numFmtId="49" fontId="48" fillId="0" borderId="0" xfId="158" applyNumberFormat="1" applyFont="1" applyAlignment="1">
      <alignment horizontal="center"/>
      <protection/>
    </xf>
    <xf numFmtId="3" fontId="41" fillId="0" borderId="19" xfId="0" applyNumberFormat="1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49" fontId="43" fillId="0" borderId="26" xfId="0" applyNumberFormat="1" applyFont="1" applyBorder="1" applyAlignment="1">
      <alignment horizontal="left" vertical="top" shrinkToFit="1"/>
    </xf>
    <xf numFmtId="49" fontId="43" fillId="0" borderId="26" xfId="0" applyNumberFormat="1" applyFont="1" applyBorder="1" applyAlignment="1" quotePrefix="1">
      <alignment horizontal="center" vertical="top"/>
    </xf>
    <xf numFmtId="3" fontId="40" fillId="0" borderId="19" xfId="174" applyNumberFormat="1" applyFont="1" applyBorder="1" applyAlignment="1">
      <alignment horizontal="right"/>
      <protection/>
    </xf>
    <xf numFmtId="49" fontId="49" fillId="0" borderId="33" xfId="0" applyNumberFormat="1" applyFont="1" applyBorder="1" applyAlignment="1">
      <alignment horizontal="center" vertical="top"/>
    </xf>
    <xf numFmtId="0" fontId="41" fillId="0" borderId="33" xfId="174" applyFont="1" applyBorder="1" applyAlignment="1">
      <alignment horizontal="left"/>
      <protection/>
    </xf>
    <xf numFmtId="49" fontId="41" fillId="0" borderId="19" xfId="174" applyNumberFormat="1" applyFont="1" applyBorder="1" applyAlignment="1" quotePrefix="1">
      <alignment horizontal="center"/>
      <protection/>
    </xf>
    <xf numFmtId="49" fontId="41" fillId="0" borderId="19" xfId="0" applyNumberFormat="1" applyFont="1" applyBorder="1" applyAlignment="1">
      <alignment horizontal="center" shrinkToFit="1"/>
    </xf>
    <xf numFmtId="49" fontId="43" fillId="0" borderId="19" xfId="158" applyNumberFormat="1" applyFont="1" applyBorder="1" applyAlignment="1" quotePrefix="1">
      <alignment horizontal="center" vertical="top"/>
      <protection/>
    </xf>
    <xf numFmtId="49" fontId="43" fillId="0" borderId="26" xfId="172" applyNumberFormat="1" applyFont="1" applyBorder="1" applyAlignment="1">
      <alignment horizontal="left" vertical="top" wrapText="1"/>
      <protection/>
    </xf>
    <xf numFmtId="17" fontId="41" fillId="0" borderId="25" xfId="174" applyNumberFormat="1" applyFont="1" applyBorder="1" applyAlignment="1">
      <alignment horizontal="left" wrapText="1"/>
      <protection/>
    </xf>
    <xf numFmtId="17" fontId="41" fillId="0" borderId="25" xfId="174" applyNumberFormat="1" applyFont="1" applyBorder="1" applyAlignment="1">
      <alignment vertical="top" wrapText="1"/>
      <protection/>
    </xf>
    <xf numFmtId="49" fontId="41" fillId="0" borderId="20" xfId="174" applyNumberFormat="1" applyFont="1" applyFill="1" applyBorder="1">
      <alignment/>
      <protection/>
    </xf>
    <xf numFmtId="0" fontId="5" fillId="0" borderId="19" xfId="174" applyFont="1" applyBorder="1">
      <alignment/>
      <protection/>
    </xf>
    <xf numFmtId="49" fontId="43" fillId="0" borderId="26" xfId="0" applyNumberFormat="1" applyFont="1" applyBorder="1" applyAlignment="1">
      <alignment horizontal="center" vertical="top"/>
    </xf>
    <xf numFmtId="17" fontId="41" fillId="0" borderId="25" xfId="174" applyNumberFormat="1" applyFont="1" applyBorder="1" applyAlignment="1">
      <alignment horizontal="left"/>
      <protection/>
    </xf>
    <xf numFmtId="199" fontId="41" fillId="0" borderId="26" xfId="115" applyNumberFormat="1" applyFont="1" applyBorder="1" applyAlignment="1">
      <alignment horizontal="center"/>
    </xf>
    <xf numFmtId="3" fontId="41" fillId="0" borderId="26" xfId="147" applyNumberFormat="1" applyFont="1" applyBorder="1" applyAlignment="1">
      <alignment horizontal="right"/>
      <protection/>
    </xf>
    <xf numFmtId="0" fontId="41" fillId="0" borderId="19" xfId="174" applyFont="1" applyBorder="1" applyAlignment="1">
      <alignment horizontal="center" shrinkToFit="1"/>
      <protection/>
    </xf>
    <xf numFmtId="49" fontId="43" fillId="0" borderId="26" xfId="0" applyNumberFormat="1" applyFont="1" applyBorder="1" applyAlignment="1">
      <alignment horizontal="center" vertical="top" shrinkToFit="1"/>
    </xf>
    <xf numFmtId="211" fontId="40" fillId="0" borderId="26" xfId="147" applyNumberFormat="1" applyFont="1" applyBorder="1" applyAlignment="1">
      <alignment horizontal="center"/>
      <protection/>
    </xf>
    <xf numFmtId="3" fontId="46" fillId="0" borderId="19" xfId="174" applyNumberFormat="1" applyFont="1" applyBorder="1" applyAlignment="1">
      <alignment horizontal="right"/>
      <protection/>
    </xf>
    <xf numFmtId="213" fontId="41" fillId="0" borderId="26" xfId="147" applyNumberFormat="1" applyFont="1" applyBorder="1" applyAlignment="1">
      <alignment horizontal="right"/>
      <protection/>
    </xf>
    <xf numFmtId="17" fontId="41" fillId="0" borderId="25" xfId="174" applyNumberFormat="1" applyFont="1" applyBorder="1" applyAlignment="1">
      <alignment horizontal="left" shrinkToFit="1"/>
      <protection/>
    </xf>
    <xf numFmtId="211" fontId="41" fillId="0" borderId="26" xfId="147" applyNumberFormat="1" applyFont="1" applyBorder="1" applyAlignment="1">
      <alignment horizontal="center"/>
      <protection/>
    </xf>
    <xf numFmtId="213" fontId="41" fillId="0" borderId="19" xfId="0" applyNumberFormat="1" applyFont="1" applyBorder="1" applyAlignment="1">
      <alignment horizontal="right"/>
    </xf>
    <xf numFmtId="213" fontId="41" fillId="0" borderId="26" xfId="115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43" fillId="0" borderId="25" xfId="0" applyFont="1" applyBorder="1" applyAlignment="1">
      <alignment vertical="top" shrinkToFit="1"/>
    </xf>
    <xf numFmtId="17" fontId="40" fillId="0" borderId="25" xfId="174" applyNumberFormat="1" applyFont="1" applyBorder="1" applyAlignment="1">
      <alignment horizontal="center"/>
      <protection/>
    </xf>
    <xf numFmtId="213" fontId="40" fillId="0" borderId="26" xfId="147" applyNumberFormat="1" applyFont="1" applyBorder="1" applyAlignment="1">
      <alignment horizontal="right"/>
      <protection/>
    </xf>
    <xf numFmtId="49" fontId="41" fillId="0" borderId="26" xfId="147" applyNumberFormat="1" applyFont="1" applyBorder="1" applyAlignment="1">
      <alignment horizontal="center"/>
      <protection/>
    </xf>
    <xf numFmtId="49" fontId="43" fillId="0" borderId="26" xfId="172" applyNumberFormat="1" applyFont="1" applyBorder="1" applyAlignment="1">
      <alignment horizontal="center" vertical="top" wrapText="1"/>
      <protection/>
    </xf>
    <xf numFmtId="0" fontId="5" fillId="0" borderId="19" xfId="174" applyFont="1" applyBorder="1" applyAlignment="1">
      <alignment horizontal="center"/>
      <protection/>
    </xf>
    <xf numFmtId="49" fontId="5" fillId="0" borderId="19" xfId="174" applyNumberFormat="1" applyFont="1" applyBorder="1" applyAlignment="1">
      <alignment horizontal="center"/>
      <protection/>
    </xf>
    <xf numFmtId="49" fontId="43" fillId="0" borderId="26" xfId="0" applyNumberFormat="1" applyFont="1" applyBorder="1" applyAlignment="1" quotePrefix="1">
      <alignment horizontal="center" vertical="top" shrinkToFit="1"/>
    </xf>
    <xf numFmtId="49" fontId="43" fillId="0" borderId="26" xfId="0" applyNumberFormat="1" applyFont="1" applyBorder="1" applyAlignment="1">
      <alignment horizontal="left" vertical="top"/>
    </xf>
    <xf numFmtId="0" fontId="43" fillId="0" borderId="25" xfId="0" applyFont="1" applyBorder="1" applyAlignment="1">
      <alignment vertical="top" wrapText="1" shrinkToFit="1"/>
    </xf>
    <xf numFmtId="49" fontId="41" fillId="0" borderId="25" xfId="174" applyNumberFormat="1" applyFont="1" applyBorder="1" applyAlignment="1">
      <alignment vertical="top" wrapText="1"/>
      <protection/>
    </xf>
    <xf numFmtId="17" fontId="41" fillId="0" borderId="25" xfId="174" applyNumberFormat="1" applyFont="1" applyBorder="1" applyAlignment="1">
      <alignment horizontal="left" vertical="top" wrapText="1"/>
      <protection/>
    </xf>
    <xf numFmtId="0" fontId="43" fillId="0" borderId="23" xfId="0" applyFont="1" applyBorder="1" applyAlignment="1">
      <alignment vertical="top"/>
    </xf>
    <xf numFmtId="49" fontId="43" fillId="0" borderId="24" xfId="0" applyNumberFormat="1" applyFont="1" applyBorder="1" applyAlignment="1">
      <alignment horizontal="center" vertical="top"/>
    </xf>
    <xf numFmtId="49" fontId="44" fillId="0" borderId="24" xfId="0" applyNumberFormat="1" applyFont="1" applyBorder="1" applyAlignment="1">
      <alignment horizontal="center" vertical="top"/>
    </xf>
    <xf numFmtId="49" fontId="49" fillId="0" borderId="21" xfId="0" applyNumberFormat="1" applyFont="1" applyBorder="1" applyAlignment="1">
      <alignment horizontal="center" vertical="top"/>
    </xf>
    <xf numFmtId="17" fontId="40" fillId="0" borderId="23" xfId="174" applyNumberFormat="1" applyFont="1" applyBorder="1" applyAlignment="1">
      <alignment horizontal="center"/>
      <protection/>
    </xf>
    <xf numFmtId="213" fontId="40" fillId="0" borderId="24" xfId="147" applyNumberFormat="1" applyFont="1" applyBorder="1" applyAlignment="1">
      <alignment horizontal="right"/>
      <protection/>
    </xf>
    <xf numFmtId="49" fontId="41" fillId="0" borderId="24" xfId="147" applyNumberFormat="1" applyFont="1" applyBorder="1" applyAlignment="1">
      <alignment horizontal="center"/>
      <protection/>
    </xf>
    <xf numFmtId="49" fontId="43" fillId="0" borderId="24" xfId="172" applyNumberFormat="1" applyFont="1" applyBorder="1" applyAlignment="1">
      <alignment horizontal="left" vertical="top" wrapText="1"/>
      <protection/>
    </xf>
    <xf numFmtId="49" fontId="43" fillId="0" borderId="21" xfId="0" applyNumberFormat="1" applyFont="1" applyBorder="1" applyAlignment="1">
      <alignment horizontal="left" vertical="top" wrapText="1"/>
    </xf>
    <xf numFmtId="0" fontId="41" fillId="0" borderId="21" xfId="174" applyFont="1" applyBorder="1" applyAlignment="1">
      <alignment horizontal="left"/>
      <protection/>
    </xf>
    <xf numFmtId="0" fontId="43" fillId="0" borderId="33" xfId="0" applyFont="1" applyBorder="1" applyAlignment="1">
      <alignment vertical="top"/>
    </xf>
    <xf numFmtId="49" fontId="43" fillId="0" borderId="33" xfId="0" applyNumberFormat="1" applyFont="1" applyBorder="1" applyAlignment="1">
      <alignment horizontal="center" vertical="top"/>
    </xf>
    <xf numFmtId="49" fontId="44" fillId="0" borderId="33" xfId="0" applyNumberFormat="1" applyFont="1" applyBorder="1" applyAlignment="1">
      <alignment horizontal="center" vertical="top"/>
    </xf>
    <xf numFmtId="17" fontId="41" fillId="0" borderId="33" xfId="174" applyNumberFormat="1" applyFont="1" applyBorder="1" applyAlignment="1">
      <alignment horizontal="left" vertical="top" wrapText="1"/>
      <protection/>
    </xf>
    <xf numFmtId="213" fontId="41" fillId="0" borderId="33" xfId="147" applyNumberFormat="1" applyFont="1" applyBorder="1" applyAlignment="1">
      <alignment horizontal="right"/>
      <protection/>
    </xf>
    <xf numFmtId="49" fontId="41" fillId="0" borderId="33" xfId="147" applyNumberFormat="1" applyFont="1" applyBorder="1" applyAlignment="1">
      <alignment horizontal="center"/>
      <protection/>
    </xf>
    <xf numFmtId="49" fontId="43" fillId="0" borderId="33" xfId="172" applyNumberFormat="1" applyFont="1" applyBorder="1" applyAlignment="1">
      <alignment horizontal="left" vertical="top" wrapText="1"/>
      <protection/>
    </xf>
    <xf numFmtId="49" fontId="43" fillId="0" borderId="33" xfId="0" applyNumberFormat="1" applyFont="1" applyBorder="1" applyAlignment="1">
      <alignment horizontal="left" vertical="top" wrapText="1"/>
    </xf>
    <xf numFmtId="49" fontId="43" fillId="0" borderId="19" xfId="0" applyNumberFormat="1" applyFont="1" applyBorder="1" applyAlignment="1">
      <alignment vertical="top" shrinkToFit="1"/>
    </xf>
    <xf numFmtId="49" fontId="43" fillId="0" borderId="19" xfId="0" applyNumberFormat="1" applyFont="1" applyBorder="1" applyAlignment="1">
      <alignment horizontal="left" vertical="top"/>
    </xf>
    <xf numFmtId="49" fontId="44" fillId="0" borderId="19" xfId="0" applyNumberFormat="1" applyFont="1" applyBorder="1" applyAlignment="1" quotePrefix="1">
      <alignment horizontal="center" vertical="top"/>
    </xf>
    <xf numFmtId="17" fontId="40" fillId="0" borderId="19" xfId="174" applyNumberFormat="1" applyFont="1" applyBorder="1" applyAlignment="1">
      <alignment horizontal="center"/>
      <protection/>
    </xf>
    <xf numFmtId="213" fontId="40" fillId="0" borderId="19" xfId="147" applyNumberFormat="1" applyFont="1" applyBorder="1" applyAlignment="1">
      <alignment horizontal="right"/>
      <protection/>
    </xf>
    <xf numFmtId="49" fontId="44" fillId="0" borderId="19" xfId="172" applyNumberFormat="1" applyFont="1" applyBorder="1" applyAlignment="1">
      <alignment horizontal="left" vertical="top" wrapText="1"/>
      <protection/>
    </xf>
    <xf numFmtId="211" fontId="41" fillId="0" borderId="19" xfId="147" applyNumberFormat="1" applyFont="1" applyBorder="1" applyAlignment="1">
      <alignment horizontal="center"/>
      <protection/>
    </xf>
    <xf numFmtId="213" fontId="41" fillId="0" borderId="19" xfId="147" applyNumberFormat="1" applyFont="1" applyBorder="1" applyAlignment="1">
      <alignment horizontal="right"/>
      <protection/>
    </xf>
    <xf numFmtId="49" fontId="43" fillId="0" borderId="33" xfId="0" applyNumberFormat="1" applyFont="1" applyBorder="1" applyAlignment="1">
      <alignment vertical="top" shrinkToFit="1"/>
    </xf>
    <xf numFmtId="49" fontId="43" fillId="0" borderId="33" xfId="0" applyNumberFormat="1" applyFont="1" applyBorder="1" applyAlignment="1">
      <alignment horizontal="left" vertical="top"/>
    </xf>
    <xf numFmtId="49" fontId="44" fillId="0" borderId="33" xfId="0" applyNumberFormat="1" applyFont="1" applyBorder="1" applyAlignment="1" quotePrefix="1">
      <alignment horizontal="center" vertical="top"/>
    </xf>
    <xf numFmtId="0" fontId="5" fillId="0" borderId="33" xfId="174" applyFont="1" applyBorder="1">
      <alignment/>
      <protection/>
    </xf>
    <xf numFmtId="3" fontId="41" fillId="0" borderId="33" xfId="0" applyNumberFormat="1" applyFont="1" applyBorder="1" applyAlignment="1">
      <alignment horizontal="center"/>
    </xf>
    <xf numFmtId="49" fontId="44" fillId="0" borderId="33" xfId="172" applyNumberFormat="1" applyFont="1" applyBorder="1" applyAlignment="1">
      <alignment horizontal="left" vertical="top" wrapText="1"/>
      <protection/>
    </xf>
    <xf numFmtId="49" fontId="43" fillId="0" borderId="19" xfId="0" applyNumberFormat="1" applyFont="1" applyBorder="1" applyAlignment="1">
      <alignment horizontal="center" vertical="top"/>
    </xf>
    <xf numFmtId="49" fontId="43" fillId="0" borderId="19" xfId="0" applyNumberFormat="1" applyFont="1" applyBorder="1" applyAlignment="1">
      <alignment horizontal="left" vertical="top" shrinkToFit="1"/>
    </xf>
    <xf numFmtId="49" fontId="43" fillId="0" borderId="19" xfId="172" applyNumberFormat="1" applyFont="1" applyBorder="1" applyAlignment="1">
      <alignment horizontal="center" vertical="top" wrapText="1"/>
      <protection/>
    </xf>
    <xf numFmtId="0" fontId="40" fillId="0" borderId="26" xfId="174" applyFont="1" applyBorder="1" applyAlignment="1">
      <alignment horizontal="center"/>
      <protection/>
    </xf>
    <xf numFmtId="49" fontId="43" fillId="0" borderId="21" xfId="0" applyNumberFormat="1" applyFont="1" applyBorder="1" applyAlignment="1">
      <alignment vertical="top" shrinkToFit="1"/>
    </xf>
    <xf numFmtId="49" fontId="43" fillId="0" borderId="21" xfId="0" applyNumberFormat="1" applyFont="1" applyBorder="1" applyAlignment="1">
      <alignment horizontal="left" vertical="top"/>
    </xf>
    <xf numFmtId="49" fontId="44" fillId="0" borderId="21" xfId="0" applyNumberFormat="1" applyFont="1" applyBorder="1" applyAlignment="1" quotePrefix="1">
      <alignment horizontal="center" vertical="top"/>
    </xf>
    <xf numFmtId="3" fontId="41" fillId="0" borderId="21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vertical="top" shrinkToFit="1"/>
    </xf>
    <xf numFmtId="49" fontId="43" fillId="0" borderId="0" xfId="0" applyNumberFormat="1" applyFont="1" applyBorder="1" applyAlignment="1">
      <alignment horizontal="left" vertical="top"/>
    </xf>
    <xf numFmtId="49" fontId="44" fillId="0" borderId="0" xfId="0" applyNumberFormat="1" applyFont="1" applyBorder="1" applyAlignment="1" quotePrefix="1">
      <alignment horizontal="center" vertical="top"/>
    </xf>
    <xf numFmtId="49" fontId="49" fillId="0" borderId="0" xfId="0" applyNumberFormat="1" applyFont="1" applyBorder="1" applyAlignment="1">
      <alignment horizontal="center" vertical="top"/>
    </xf>
    <xf numFmtId="49" fontId="41" fillId="0" borderId="0" xfId="174" applyNumberFormat="1" applyFont="1" applyBorder="1" applyAlignment="1">
      <alignment horizontal="left"/>
      <protection/>
    </xf>
    <xf numFmtId="213" fontId="41" fillId="0" borderId="0" xfId="147" applyNumberFormat="1" applyFont="1" applyBorder="1" applyAlignment="1">
      <alignment horizontal="right"/>
      <protection/>
    </xf>
    <xf numFmtId="3" fontId="41" fillId="0" borderId="0" xfId="0" applyNumberFormat="1" applyFont="1" applyBorder="1" applyAlignment="1">
      <alignment horizontal="center"/>
    </xf>
    <xf numFmtId="49" fontId="44" fillId="0" borderId="0" xfId="172" applyNumberFormat="1" applyFont="1" applyBorder="1" applyAlignment="1">
      <alignment horizontal="left" vertical="top" wrapText="1"/>
      <protection/>
    </xf>
    <xf numFmtId="49" fontId="43" fillId="0" borderId="0" xfId="0" applyNumberFormat="1" applyFont="1" applyBorder="1" applyAlignment="1">
      <alignment horizontal="left" vertical="top" wrapText="1"/>
    </xf>
    <xf numFmtId="0" fontId="41" fillId="0" borderId="0" xfId="174" applyFont="1" applyBorder="1" applyAlignment="1">
      <alignment horizontal="left"/>
      <protection/>
    </xf>
    <xf numFmtId="17" fontId="41" fillId="0" borderId="34" xfId="174" applyNumberFormat="1" applyFont="1" applyBorder="1" applyAlignment="1">
      <alignment horizontal="left" shrinkToFit="1"/>
      <protection/>
    </xf>
    <xf numFmtId="49" fontId="43" fillId="0" borderId="35" xfId="0" applyNumberFormat="1" applyFont="1" applyBorder="1" applyAlignment="1">
      <alignment vertical="top" shrinkToFit="1"/>
    </xf>
    <xf numFmtId="49" fontId="43" fillId="0" borderId="35" xfId="0" applyNumberFormat="1" applyFont="1" applyBorder="1" applyAlignment="1">
      <alignment horizontal="left" vertical="top"/>
    </xf>
    <xf numFmtId="49" fontId="44" fillId="0" borderId="35" xfId="0" applyNumberFormat="1" applyFont="1" applyBorder="1" applyAlignment="1" quotePrefix="1">
      <alignment horizontal="center" vertical="top"/>
    </xf>
    <xf numFmtId="49" fontId="49" fillId="0" borderId="35" xfId="0" applyNumberFormat="1" applyFont="1" applyBorder="1" applyAlignment="1">
      <alignment horizontal="center" vertical="top"/>
    </xf>
    <xf numFmtId="0" fontId="5" fillId="0" borderId="35" xfId="174" applyFont="1" applyBorder="1">
      <alignment/>
      <protection/>
    </xf>
    <xf numFmtId="213" fontId="41" fillId="0" borderId="35" xfId="147" applyNumberFormat="1" applyFont="1" applyBorder="1" applyAlignment="1">
      <alignment horizontal="right"/>
      <protection/>
    </xf>
    <xf numFmtId="3" fontId="41" fillId="0" borderId="35" xfId="0" applyNumberFormat="1" applyFont="1" applyBorder="1" applyAlignment="1">
      <alignment horizontal="center"/>
    </xf>
    <xf numFmtId="49" fontId="44" fillId="0" borderId="35" xfId="172" applyNumberFormat="1" applyFont="1" applyBorder="1" applyAlignment="1">
      <alignment horizontal="left" vertical="top" wrapText="1"/>
      <protection/>
    </xf>
    <xf numFmtId="49" fontId="43" fillId="0" borderId="35" xfId="0" applyNumberFormat="1" applyFont="1" applyBorder="1" applyAlignment="1">
      <alignment horizontal="left" vertical="top" wrapText="1"/>
    </xf>
    <xf numFmtId="0" fontId="41" fillId="0" borderId="35" xfId="174" applyFont="1" applyBorder="1" applyAlignment="1">
      <alignment horizontal="left"/>
      <protection/>
    </xf>
    <xf numFmtId="17" fontId="41" fillId="0" borderId="19" xfId="174" applyNumberFormat="1" applyFont="1" applyBorder="1" applyAlignment="1">
      <alignment horizontal="left"/>
      <protection/>
    </xf>
    <xf numFmtId="17" fontId="41" fillId="0" borderId="20" xfId="174" applyNumberFormat="1" applyFont="1" applyBorder="1" applyAlignment="1">
      <alignment horizontal="left" shrinkToFit="1"/>
      <protection/>
    </xf>
    <xf numFmtId="213" fontId="41" fillId="0" borderId="21" xfId="147" applyNumberFormat="1" applyFont="1" applyBorder="1" applyAlignment="1">
      <alignment horizontal="right"/>
      <protection/>
    </xf>
    <xf numFmtId="49" fontId="44" fillId="0" borderId="20" xfId="172" applyNumberFormat="1" applyFont="1" applyBorder="1" applyAlignment="1">
      <alignment horizontal="left" vertical="top" wrapText="1"/>
      <protection/>
    </xf>
    <xf numFmtId="49" fontId="43" fillId="0" borderId="21" xfId="0" applyNumberFormat="1" applyFont="1" applyBorder="1" applyAlignment="1">
      <alignment vertical="top" wrapText="1" shrinkToFit="1"/>
    </xf>
    <xf numFmtId="17" fontId="41" fillId="0" borderId="19" xfId="174" applyNumberFormat="1" applyFont="1" applyBorder="1" applyAlignment="1">
      <alignment horizontal="left" shrinkToFit="1"/>
      <protection/>
    </xf>
    <xf numFmtId="213" fontId="41" fillId="0" borderId="19" xfId="115" applyNumberFormat="1" applyFont="1" applyBorder="1" applyAlignment="1">
      <alignment horizontal="right"/>
    </xf>
    <xf numFmtId="49" fontId="41" fillId="0" borderId="20" xfId="174" applyNumberFormat="1" applyFont="1" applyBorder="1" applyAlignment="1">
      <alignment horizontal="left" shrinkToFit="1"/>
      <protection/>
    </xf>
    <xf numFmtId="49" fontId="41" fillId="0" borderId="20" xfId="174" applyNumberFormat="1" applyFont="1" applyBorder="1" applyAlignment="1">
      <alignment horizontal="left" vertical="top" wrapText="1" shrinkToFit="1"/>
      <protection/>
    </xf>
    <xf numFmtId="49" fontId="41" fillId="0" borderId="20" xfId="174" applyNumberFormat="1" applyFont="1" applyBorder="1" applyAlignment="1">
      <alignment horizontal="left" vertical="top" shrinkToFit="1"/>
      <protection/>
    </xf>
    <xf numFmtId="49" fontId="43" fillId="0" borderId="19" xfId="0" applyNumberFormat="1" applyFont="1" applyBorder="1" applyAlignment="1" quotePrefix="1">
      <alignment horizontal="center" vertical="top"/>
    </xf>
    <xf numFmtId="49" fontId="43" fillId="0" borderId="19" xfId="172" applyNumberFormat="1" applyFont="1" applyBorder="1" applyAlignment="1">
      <alignment horizontal="left" vertical="top" wrapText="1"/>
      <protection/>
    </xf>
    <xf numFmtId="17" fontId="41" fillId="0" borderId="19" xfId="174" applyNumberFormat="1" applyFont="1" applyBorder="1" applyAlignment="1">
      <alignment vertical="top" wrapText="1"/>
      <protection/>
    </xf>
    <xf numFmtId="49" fontId="41" fillId="0" borderId="19" xfId="174" applyNumberFormat="1" applyFont="1" applyBorder="1" applyAlignment="1">
      <alignment horizontal="left" vertical="top" wrapText="1"/>
      <protection/>
    </xf>
    <xf numFmtId="49" fontId="41" fillId="0" borderId="25" xfId="174" applyNumberFormat="1" applyFont="1" applyBorder="1" applyAlignment="1">
      <alignment horizontal="left" shrinkToFit="1"/>
      <protection/>
    </xf>
    <xf numFmtId="49" fontId="41" fillId="0" borderId="19" xfId="174" applyNumberFormat="1" applyFont="1" applyBorder="1" applyAlignment="1">
      <alignment horizontal="left" vertical="top" wrapText="1" shrinkToFit="1"/>
      <protection/>
    </xf>
    <xf numFmtId="0" fontId="59" fillId="0" borderId="19" xfId="0" applyFont="1" applyBorder="1" applyAlignment="1">
      <alignment horizontal="center"/>
    </xf>
    <xf numFmtId="3" fontId="41" fillId="0" borderId="26" xfId="0" applyNumberFormat="1" applyFont="1" applyBorder="1" applyAlignment="1">
      <alignment horizontal="center"/>
    </xf>
    <xf numFmtId="0" fontId="43" fillId="0" borderId="19" xfId="0" applyFont="1" applyBorder="1" applyAlignment="1">
      <alignment vertical="top"/>
    </xf>
    <xf numFmtId="49" fontId="43" fillId="0" borderId="24" xfId="0" applyNumberFormat="1" applyFont="1" applyBorder="1" applyAlignment="1">
      <alignment horizontal="center" vertical="top" shrinkToFit="1"/>
    </xf>
    <xf numFmtId="49" fontId="40" fillId="0" borderId="24" xfId="147" applyNumberFormat="1" applyFont="1" applyBorder="1" applyAlignment="1">
      <alignment horizontal="center"/>
      <protection/>
    </xf>
    <xf numFmtId="49" fontId="44" fillId="0" borderId="23" xfId="172" applyNumberFormat="1" applyFont="1" applyBorder="1" applyAlignment="1">
      <alignment horizontal="center" vertical="top" wrapText="1"/>
      <protection/>
    </xf>
    <xf numFmtId="49" fontId="41" fillId="0" borderId="19" xfId="174" applyNumberFormat="1" applyFont="1" applyFill="1" applyBorder="1">
      <alignment/>
      <protection/>
    </xf>
    <xf numFmtId="49" fontId="40" fillId="0" borderId="20" xfId="174" applyNumberFormat="1" applyFont="1" applyBorder="1" applyAlignment="1">
      <alignment horizontal="center"/>
      <protection/>
    </xf>
    <xf numFmtId="49" fontId="44" fillId="0" borderId="25" xfId="172" applyNumberFormat="1" applyFont="1" applyBorder="1" applyAlignment="1">
      <alignment horizontal="center" vertical="top" wrapText="1"/>
      <protection/>
    </xf>
    <xf numFmtId="49" fontId="43" fillId="0" borderId="26" xfId="0" applyNumberFormat="1" applyFont="1" applyBorder="1" applyAlignment="1">
      <alignment horizontal="left" vertical="top" wrapText="1"/>
    </xf>
    <xf numFmtId="0" fontId="41" fillId="0" borderId="26" xfId="174" applyFont="1" applyBorder="1" applyAlignment="1">
      <alignment horizontal="center" shrinkToFit="1"/>
      <protection/>
    </xf>
    <xf numFmtId="0" fontId="41" fillId="0" borderId="29" xfId="144" applyFont="1" applyFill="1" applyBorder="1">
      <alignment/>
      <protection/>
    </xf>
    <xf numFmtId="0" fontId="41" fillId="0" borderId="29" xfId="0" applyFont="1" applyBorder="1" applyAlignment="1">
      <alignment/>
    </xf>
    <xf numFmtId="0" fontId="41" fillId="0" borderId="29" xfId="141" applyFont="1" applyBorder="1" applyAlignment="1">
      <alignment horizontal="left"/>
      <protection/>
    </xf>
    <xf numFmtId="0" fontId="41" fillId="0" borderId="29" xfId="100" applyNumberFormat="1" applyFont="1" applyBorder="1" applyAlignment="1">
      <alignment horizontal="center"/>
      <protection/>
    </xf>
    <xf numFmtId="0" fontId="5" fillId="0" borderId="29" xfId="100" applyFont="1" applyBorder="1" applyAlignment="1">
      <alignment horizontal="center"/>
      <protection/>
    </xf>
    <xf numFmtId="0" fontId="5" fillId="0" borderId="29" xfId="100" applyFont="1" applyBorder="1">
      <alignment/>
      <protection/>
    </xf>
    <xf numFmtId="0" fontId="5" fillId="0" borderId="0" xfId="100" applyFont="1" applyAlignment="1">
      <alignment horizontal="center"/>
      <protection/>
    </xf>
    <xf numFmtId="49" fontId="41" fillId="0" borderId="30" xfId="100" applyNumberFormat="1" applyFont="1" applyBorder="1" applyAlignment="1">
      <alignment horizontal="right"/>
      <protection/>
    </xf>
    <xf numFmtId="3" fontId="5" fillId="0" borderId="31" xfId="100" applyNumberFormat="1" applyFont="1" applyBorder="1" applyAlignment="1">
      <alignment horizontal="center"/>
      <protection/>
    </xf>
    <xf numFmtId="3" fontId="5" fillId="0" borderId="30" xfId="100" applyNumberFormat="1" applyFont="1" applyBorder="1" applyAlignment="1">
      <alignment horizontal="center"/>
      <protection/>
    </xf>
    <xf numFmtId="207" fontId="5" fillId="0" borderId="30" xfId="100" applyNumberFormat="1" applyFont="1" applyBorder="1" applyAlignment="1">
      <alignment horizontal="center"/>
      <protection/>
    </xf>
    <xf numFmtId="3" fontId="5" fillId="0" borderId="19" xfId="100" applyNumberFormat="1" applyFont="1" applyBorder="1" applyAlignment="1">
      <alignment horizontal="center"/>
      <protection/>
    </xf>
    <xf numFmtId="207" fontId="5" fillId="0" borderId="29" xfId="100" applyNumberFormat="1" applyFont="1" applyBorder="1" applyAlignment="1">
      <alignment horizontal="center"/>
      <protection/>
    </xf>
    <xf numFmtId="0" fontId="40" fillId="0" borderId="25" xfId="100" applyFont="1" applyBorder="1">
      <alignment/>
      <protection/>
    </xf>
    <xf numFmtId="0" fontId="40" fillId="0" borderId="26" xfId="100" applyFont="1" applyBorder="1">
      <alignment/>
      <protection/>
    </xf>
    <xf numFmtId="0" fontId="40" fillId="0" borderId="35" xfId="100" applyFont="1" applyBorder="1">
      <alignment/>
      <protection/>
    </xf>
    <xf numFmtId="3" fontId="40" fillId="0" borderId="25" xfId="100" applyNumberFormat="1" applyFont="1" applyBorder="1">
      <alignment/>
      <protection/>
    </xf>
    <xf numFmtId="0" fontId="5" fillId="0" borderId="35" xfId="100" applyFont="1" applyBorder="1">
      <alignment/>
      <protection/>
    </xf>
    <xf numFmtId="0" fontId="5" fillId="0" borderId="35" xfId="100" applyFont="1" applyBorder="1" applyAlignment="1">
      <alignment horizontal="center"/>
      <protection/>
    </xf>
    <xf numFmtId="0" fontId="40" fillId="0" borderId="34" xfId="100" applyFont="1" applyBorder="1" applyAlignment="1">
      <alignment horizontal="center"/>
      <protection/>
    </xf>
    <xf numFmtId="0" fontId="40" fillId="0" borderId="33" xfId="100" applyFont="1" applyBorder="1" applyAlignment="1">
      <alignment horizontal="center"/>
      <protection/>
    </xf>
    <xf numFmtId="0" fontId="40" fillId="0" borderId="36" xfId="100" applyFont="1" applyBorder="1" applyAlignment="1">
      <alignment horizontal="center"/>
      <protection/>
    </xf>
    <xf numFmtId="0" fontId="45" fillId="0" borderId="0" xfId="100" applyFont="1" applyAlignment="1">
      <alignment horizontal="center"/>
      <protection/>
    </xf>
    <xf numFmtId="0" fontId="46" fillId="0" borderId="19" xfId="174" applyFont="1" applyBorder="1" applyAlignment="1">
      <alignment horizontal="center"/>
      <protection/>
    </xf>
    <xf numFmtId="0" fontId="40" fillId="0" borderId="19" xfId="174" applyFont="1" applyBorder="1" applyAlignment="1">
      <alignment horizontal="center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0" fillId="0" borderId="19" xfId="0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left" vertical="top" wrapText="1"/>
    </xf>
    <xf numFmtId="0" fontId="97" fillId="0" borderId="19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0" fontId="89" fillId="22" borderId="19" xfId="0" applyFont="1" applyFill="1" applyBorder="1" applyAlignment="1">
      <alignment horizontal="center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left" vertical="top" wrapText="1"/>
    </xf>
    <xf numFmtId="0" fontId="46" fillId="56" borderId="19" xfId="0" applyFont="1" applyFill="1" applyBorder="1" applyAlignment="1">
      <alignment horizontal="center" vertical="top" wrapText="1"/>
    </xf>
    <xf numFmtId="0" fontId="89" fillId="56" borderId="19" xfId="0" applyFont="1" applyFill="1" applyBorder="1" applyAlignment="1">
      <alignment horizontal="center" vertical="top" wrapText="1"/>
    </xf>
    <xf numFmtId="0" fontId="100" fillId="22" borderId="19" xfId="0" applyFont="1" applyFill="1" applyBorder="1" applyAlignment="1">
      <alignment horizontal="center" vertical="top" wrapText="1"/>
    </xf>
    <xf numFmtId="0" fontId="100" fillId="56" borderId="19" xfId="0" applyFont="1" applyFill="1" applyBorder="1" applyAlignment="1">
      <alignment horizontal="center" vertical="top" wrapText="1"/>
    </xf>
    <xf numFmtId="0" fontId="46" fillId="13" borderId="19" xfId="0" applyFont="1" applyFill="1" applyBorder="1" applyAlignment="1">
      <alignment horizontal="center" vertical="top" wrapText="1"/>
    </xf>
    <xf numFmtId="0" fontId="46" fillId="11" borderId="19" xfId="0" applyFont="1" applyFill="1" applyBorder="1" applyAlignment="1">
      <alignment horizontal="center" vertical="center" wrapText="1"/>
    </xf>
    <xf numFmtId="0" fontId="46" fillId="8" borderId="19" xfId="0" applyFont="1" applyFill="1" applyBorder="1" applyAlignment="1">
      <alignment horizontal="center" vertical="center" wrapText="1"/>
    </xf>
    <xf numFmtId="0" fontId="89" fillId="12" borderId="19" xfId="0" applyFont="1" applyFill="1" applyBorder="1" applyAlignment="1">
      <alignment horizontal="center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40" fillId="0" borderId="26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46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2" xfId="0" applyFont="1" applyBorder="1" applyAlignment="1">
      <alignment horizontal="left"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 2" xfId="78"/>
    <cellStyle name="Comma 3" xfId="79"/>
    <cellStyle name="Comma 4" xfId="80"/>
    <cellStyle name="Comma 5" xfId="81"/>
    <cellStyle name="Comma 5 2" xfId="82"/>
    <cellStyle name="Comma 6" xfId="83"/>
    <cellStyle name="Comma 7" xfId="84"/>
    <cellStyle name="Comma 7 2" xfId="85"/>
    <cellStyle name="Excel Built-in Normal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2" xfId="98"/>
    <cellStyle name="Normal 3" xfId="99"/>
    <cellStyle name="Normal 4" xfId="100"/>
    <cellStyle name="Normal 5" xfId="101"/>
    <cellStyle name="Normal 6" xfId="102"/>
    <cellStyle name="Note" xfId="103"/>
    <cellStyle name="Note 2" xfId="104"/>
    <cellStyle name="Output" xfId="105"/>
    <cellStyle name="Title" xfId="106"/>
    <cellStyle name="Total" xfId="107"/>
    <cellStyle name="Warning Text" xfId="108"/>
    <cellStyle name="การคำนวณ" xfId="109"/>
    <cellStyle name="การคำนวณ 2" xfId="110"/>
    <cellStyle name="ข้อความเตือน" xfId="111"/>
    <cellStyle name="ข้อความเตือน 2" xfId="112"/>
    <cellStyle name="ข้อความอธิบาย" xfId="113"/>
    <cellStyle name="ข้อความอธิบาย 2" xfId="114"/>
    <cellStyle name="Comma" xfId="115"/>
    <cellStyle name="Comma [0]" xfId="116"/>
    <cellStyle name="เครื่องหมายจุลภาค 2" xfId="117"/>
    <cellStyle name="เครื่องหมายจุลภาค 2 2" xfId="118"/>
    <cellStyle name="เครื่องหมายจุลภาค 2 2 2" xfId="119"/>
    <cellStyle name="เครื่องหมายจุลภาค 2 3" xfId="120"/>
    <cellStyle name="เครื่องหมายจุลภาค 3" xfId="121"/>
    <cellStyle name="เครื่องหมายจุลภาค 3 2" xfId="122"/>
    <cellStyle name="เครื่องหมายจุลภาค 3 2 2" xfId="123"/>
    <cellStyle name="เครื่องหมายจุลภาค 3 3" xfId="124"/>
    <cellStyle name="เครื่องหมายจุลภาค 3 4" xfId="125"/>
    <cellStyle name="เครื่องหมายจุลภาค 4" xfId="126"/>
    <cellStyle name="เครื่องหมายจุลภาค 5" xfId="127"/>
    <cellStyle name="เครื่องหมายจุลภาค 6" xfId="128"/>
    <cellStyle name="เครื่องหมายจุลภาค 7" xfId="129"/>
    <cellStyle name="Currency" xfId="130"/>
    <cellStyle name="Currency [0]" xfId="131"/>
    <cellStyle name="ชื่อเรื่อง" xfId="132"/>
    <cellStyle name="ชื่อเรื่อง 2" xfId="133"/>
    <cellStyle name="เซลล์ตรวจสอบ" xfId="134"/>
    <cellStyle name="เซลล์ตรวจสอบ 2" xfId="135"/>
    <cellStyle name="เซลล์ที่มีการเชื่อมโยง 2" xfId="136"/>
    <cellStyle name="เซลล์ที่มีลิงก์" xfId="137"/>
    <cellStyle name="ดี" xfId="138"/>
    <cellStyle name="ดี 2" xfId="139"/>
    <cellStyle name="ปกติ 10" xfId="140"/>
    <cellStyle name="ปกติ 2" xfId="141"/>
    <cellStyle name="ปกติ 2 2" xfId="142"/>
    <cellStyle name="ปกติ 2 2 2" xfId="143"/>
    <cellStyle name="ปกติ 2 2 3" xfId="144"/>
    <cellStyle name="ปกติ 2 2_แบบฟอร์มแผน ปี 2558 แก้ไข" xfId="145"/>
    <cellStyle name="ปกติ 2 3" xfId="146"/>
    <cellStyle name="ปกติ 2 3 2" xfId="147"/>
    <cellStyle name="ปกติ 2 3 2 2" xfId="148"/>
    <cellStyle name="ปกติ 2 3 2_แบบฟอร์มแผน ปี 2558 แก้ไข" xfId="149"/>
    <cellStyle name="ปกติ 2 3 3" xfId="150"/>
    <cellStyle name="ปกติ 2 3_แบบฟอร์มแผน ปี 2558 แก้ไข" xfId="151"/>
    <cellStyle name="ปกติ 2 4" xfId="152"/>
    <cellStyle name="ปกติ 2 4 2" xfId="153"/>
    <cellStyle name="ปกติ 2 4 3" xfId="154"/>
    <cellStyle name="ปกติ 2 4_แบบฟอร์มแผน ปี 2558 แก้ไข" xfId="155"/>
    <cellStyle name="ปกติ 2_แบบแผนปี 2558" xfId="156"/>
    <cellStyle name="ปกติ 3" xfId="157"/>
    <cellStyle name="ปกติ 3 2" xfId="158"/>
    <cellStyle name="ปกติ 3 2 2" xfId="159"/>
    <cellStyle name="ปกติ 3 2_แบบฟอร์มแผน ปี 2558 แก้ไข" xfId="160"/>
    <cellStyle name="ปกติ 3 3" xfId="161"/>
    <cellStyle name="ปกติ 3 4" xfId="162"/>
    <cellStyle name="ปกติ 3_แบบฟอร์มแผน ปี 2558 แก้ไข" xfId="163"/>
    <cellStyle name="ปกติ 4" xfId="164"/>
    <cellStyle name="ปกติ 4 2" xfId="165"/>
    <cellStyle name="ปกติ 4_แบบฟอร์มแผน ปี 2558 แก้ไข" xfId="166"/>
    <cellStyle name="ปกติ 5" xfId="167"/>
    <cellStyle name="ปกติ 6" xfId="168"/>
    <cellStyle name="ปกติ 7" xfId="169"/>
    <cellStyle name="ปกติ 8" xfId="170"/>
    <cellStyle name="ปกติ 9" xfId="171"/>
    <cellStyle name="ปกติ_แผน PP Area Based จะนะ 54" xfId="172"/>
    <cellStyle name="ปกติ_ฟอร์มแผน52_ผัง_สรุป" xfId="173"/>
    <cellStyle name="ปกติ_ยุทธศาสตร์ที่ 1 แก้ไขฉบับที่ 1 หน่อยพิมพ์" xfId="174"/>
    <cellStyle name="ป้อนค่า" xfId="175"/>
    <cellStyle name="ป้อนค่า 2" xfId="176"/>
    <cellStyle name="ปานกลาง" xfId="177"/>
    <cellStyle name="ปานกลาง 2" xfId="178"/>
    <cellStyle name="Percent" xfId="179"/>
    <cellStyle name="เปอร์เซ็นต์ 2" xfId="180"/>
    <cellStyle name="เปอร์เซ็นต์ 2 2" xfId="181"/>
    <cellStyle name="เปอร์เซ็นต์ 3" xfId="182"/>
    <cellStyle name="ผลรวม" xfId="183"/>
    <cellStyle name="ผลรวม 2" xfId="184"/>
    <cellStyle name="แย่" xfId="185"/>
    <cellStyle name="แย่ 2" xfId="186"/>
    <cellStyle name="ลักษณะ 1" xfId="187"/>
    <cellStyle name="ส่วนที่ถูกเน้น1" xfId="188"/>
    <cellStyle name="ส่วนที่ถูกเน้น1 2" xfId="189"/>
    <cellStyle name="ส่วนที่ถูกเน้น2" xfId="190"/>
    <cellStyle name="ส่วนที่ถูกเน้น2 2" xfId="191"/>
    <cellStyle name="ส่วนที่ถูกเน้น3" xfId="192"/>
    <cellStyle name="ส่วนที่ถูกเน้น3 2" xfId="193"/>
    <cellStyle name="ส่วนที่ถูกเน้น4" xfId="194"/>
    <cellStyle name="ส่วนที่ถูกเน้น4 2" xfId="195"/>
    <cellStyle name="ส่วนที่ถูกเน้น5" xfId="196"/>
    <cellStyle name="ส่วนที่ถูกเน้น5 2" xfId="197"/>
    <cellStyle name="ส่วนที่ถูกเน้น6" xfId="198"/>
    <cellStyle name="ส่วนที่ถูกเน้น6 2" xfId="199"/>
    <cellStyle name="แสดงผล" xfId="200"/>
    <cellStyle name="แสดงผล 2" xfId="201"/>
    <cellStyle name="หมายเหตุ" xfId="202"/>
    <cellStyle name="หมายเหตุ 2" xfId="203"/>
    <cellStyle name="หัวเรื่อง 1" xfId="204"/>
    <cellStyle name="หัวเรื่อง 1 2" xfId="205"/>
    <cellStyle name="หัวเรื่อง 2" xfId="206"/>
    <cellStyle name="หัวเรื่อง 2 2" xfId="207"/>
    <cellStyle name="หัวเรื่อง 3" xfId="208"/>
    <cellStyle name="หัวเรื่อง 3 2" xfId="209"/>
    <cellStyle name="หัวเรื่อง 4" xfId="210"/>
    <cellStyle name="หัวเรื่อง 4 2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1485900</xdr:colOff>
      <xdr:row>38</xdr:row>
      <xdr:rowOff>161925</xdr:rowOff>
    </xdr:from>
    <xdr:ext cx="3143250" cy="1209675"/>
    <xdr:sp>
      <xdr:nvSpPr>
        <xdr:cNvPr id="1" name="TextBox 1"/>
        <xdr:cNvSpPr txBox="1">
          <a:spLocks noChangeArrowheads="1"/>
        </xdr:cNvSpPr>
      </xdr:nvSpPr>
      <xdr:spPr>
        <a:xfrm>
          <a:off x="4095750" y="10353675"/>
          <a:ext cx="31432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ผู้อนุมัติแผน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นายแพทย์สาธารณสุขจังหวัดสงขลา</a:t>
          </a:r>
        </a:p>
      </xdr:txBody>
    </xdr:sp>
    <xdr:clientData/>
  </xdr:oneCellAnchor>
  <xdr:oneCellAnchor>
    <xdr:from>
      <xdr:col>0</xdr:col>
      <xdr:colOff>885825</xdr:colOff>
      <xdr:row>36</xdr:row>
      <xdr:rowOff>28575</xdr:rowOff>
    </xdr:from>
    <xdr:ext cx="1552575" cy="57150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885825" y="9610725"/>
          <a:ext cx="1552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 นางวิลาวรรณ  ไชยปัญญา 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พยาบาลวิชาชีพชำนาญการ</a:t>
          </a:r>
        </a:p>
      </xdr:txBody>
    </xdr:sp>
    <xdr:clientData/>
  </xdr:oneCellAnchor>
  <xdr:oneCellAnchor>
    <xdr:from>
      <xdr:col>2</xdr:col>
      <xdr:colOff>1362075</xdr:colOff>
      <xdr:row>36</xdr:row>
      <xdr:rowOff>47625</xdr:rowOff>
    </xdr:from>
    <xdr:ext cx="4581525" cy="781050"/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3971925" y="9629775"/>
          <a:ext cx="45815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( นายนครินทร์  ฉินตระกูลประดับ 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ผู้อำนวยการโรงพยาบาล(นายแพทย์เชี่ยวชาญ)โรงพยาบาลสทิงพระ รักษาการในตำแหน่ง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ผู้อำนวยการโรงพยาบาลสิงหนคร</a:t>
          </a:r>
        </a:p>
      </xdr:txBody>
    </xdr:sp>
    <xdr:clientData/>
  </xdr:oneCellAnchor>
  <xdr:oneCellAnchor>
    <xdr:from>
      <xdr:col>8</xdr:col>
      <xdr:colOff>180975</xdr:colOff>
      <xdr:row>36</xdr:row>
      <xdr:rowOff>57150</xdr:rowOff>
    </xdr:from>
    <xdr:ext cx="1495425" cy="561975"/>
    <xdr:sp>
      <xdr:nvSpPr>
        <xdr:cNvPr id="4" name="กล่องข้อความ 4"/>
        <xdr:cNvSpPr txBox="1">
          <a:spLocks noChangeArrowheads="1"/>
        </xdr:cNvSpPr>
      </xdr:nvSpPr>
      <xdr:spPr>
        <a:xfrm>
          <a:off x="9020175" y="9639300"/>
          <a:ext cx="1495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 นางแหน่งน้อย  สุขจันทร์ 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สาธารณสุขอำเภอสิงหนคร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85725</xdr:rowOff>
    </xdr:from>
    <xdr:to>
      <xdr:col>2</xdr:col>
      <xdr:colOff>152400</xdr:colOff>
      <xdr:row>2</xdr:row>
      <xdr:rowOff>219075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581275" y="600075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76200</xdr:rowOff>
    </xdr:from>
    <xdr:to>
      <xdr:col>5</xdr:col>
      <xdr:colOff>190500</xdr:colOff>
      <xdr:row>2</xdr:row>
      <xdr:rowOff>209550</xdr:rowOff>
    </xdr:to>
    <xdr:sp>
      <xdr:nvSpPr>
        <xdr:cNvPr id="2" name="สี่เหลี่ยมผืนผ้า 3"/>
        <xdr:cNvSpPr>
          <a:spLocks/>
        </xdr:cNvSpPr>
      </xdr:nvSpPr>
      <xdr:spPr>
        <a:xfrm>
          <a:off x="3771900" y="5905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76200</xdr:rowOff>
    </xdr:from>
    <xdr:to>
      <xdr:col>0</xdr:col>
      <xdr:colOff>561975</xdr:colOff>
      <xdr:row>2</xdr:row>
      <xdr:rowOff>209550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390525" y="5905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666750</xdr:colOff>
      <xdr:row>53</xdr:row>
      <xdr:rowOff>66675</xdr:rowOff>
    </xdr:from>
    <xdr:to>
      <xdr:col>2</xdr:col>
      <xdr:colOff>123825</xdr:colOff>
      <xdr:row>53</xdr:row>
      <xdr:rowOff>200025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2552700" y="136779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276225</xdr:colOff>
      <xdr:row>53</xdr:row>
      <xdr:rowOff>76200</xdr:rowOff>
    </xdr:from>
    <xdr:to>
      <xdr:col>5</xdr:col>
      <xdr:colOff>152400</xdr:colOff>
      <xdr:row>53</xdr:row>
      <xdr:rowOff>209550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3733800" y="13687425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53</xdr:row>
      <xdr:rowOff>85725</xdr:rowOff>
    </xdr:from>
    <xdr:to>
      <xdr:col>0</xdr:col>
      <xdr:colOff>533400</xdr:colOff>
      <xdr:row>53</xdr:row>
      <xdr:rowOff>219075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361950" y="136969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704850</xdr:colOff>
      <xdr:row>105</xdr:row>
      <xdr:rowOff>66675</xdr:rowOff>
    </xdr:from>
    <xdr:to>
      <xdr:col>2</xdr:col>
      <xdr:colOff>161925</xdr:colOff>
      <xdr:row>105</xdr:row>
      <xdr:rowOff>200025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2590800" y="270510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28575</xdr:colOff>
      <xdr:row>105</xdr:row>
      <xdr:rowOff>76200</xdr:rowOff>
    </xdr:from>
    <xdr:to>
      <xdr:col>5</xdr:col>
      <xdr:colOff>200025</xdr:colOff>
      <xdr:row>105</xdr:row>
      <xdr:rowOff>209550</xdr:rowOff>
    </xdr:to>
    <xdr:sp>
      <xdr:nvSpPr>
        <xdr:cNvPr id="8" name="สี่เหลี่ยมผืนผ้า 9"/>
        <xdr:cNvSpPr>
          <a:spLocks/>
        </xdr:cNvSpPr>
      </xdr:nvSpPr>
      <xdr:spPr>
        <a:xfrm>
          <a:off x="3781425" y="27060525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409575</xdr:colOff>
      <xdr:row>105</xdr:row>
      <xdr:rowOff>47625</xdr:rowOff>
    </xdr:from>
    <xdr:to>
      <xdr:col>0</xdr:col>
      <xdr:colOff>581025</xdr:colOff>
      <xdr:row>105</xdr:row>
      <xdr:rowOff>180975</xdr:rowOff>
    </xdr:to>
    <xdr:sp>
      <xdr:nvSpPr>
        <xdr:cNvPr id="9" name="สี่เหลี่ยมผืนผ้า 10"/>
        <xdr:cNvSpPr>
          <a:spLocks/>
        </xdr:cNvSpPr>
      </xdr:nvSpPr>
      <xdr:spPr>
        <a:xfrm>
          <a:off x="409575" y="270319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38100</xdr:colOff>
      <xdr:row>131</xdr:row>
      <xdr:rowOff>85725</xdr:rowOff>
    </xdr:from>
    <xdr:to>
      <xdr:col>2</xdr:col>
      <xdr:colOff>209550</xdr:colOff>
      <xdr:row>131</xdr:row>
      <xdr:rowOff>219075</xdr:rowOff>
    </xdr:to>
    <xdr:sp>
      <xdr:nvSpPr>
        <xdr:cNvPr id="10" name="สี่เหลี่ยมผืนผ้า 11"/>
        <xdr:cNvSpPr>
          <a:spLocks/>
        </xdr:cNvSpPr>
      </xdr:nvSpPr>
      <xdr:spPr>
        <a:xfrm>
          <a:off x="2638425" y="337566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131</xdr:row>
      <xdr:rowOff>76200</xdr:rowOff>
    </xdr:from>
    <xdr:to>
      <xdr:col>5</xdr:col>
      <xdr:colOff>171450</xdr:colOff>
      <xdr:row>131</xdr:row>
      <xdr:rowOff>209550</xdr:rowOff>
    </xdr:to>
    <xdr:sp>
      <xdr:nvSpPr>
        <xdr:cNvPr id="11" name="สี่เหลี่ยมผืนผ้า 12"/>
        <xdr:cNvSpPr>
          <a:spLocks/>
        </xdr:cNvSpPr>
      </xdr:nvSpPr>
      <xdr:spPr>
        <a:xfrm>
          <a:off x="3752850" y="33747075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352425</xdr:colOff>
      <xdr:row>131</xdr:row>
      <xdr:rowOff>66675</xdr:rowOff>
    </xdr:from>
    <xdr:to>
      <xdr:col>0</xdr:col>
      <xdr:colOff>523875</xdr:colOff>
      <xdr:row>131</xdr:row>
      <xdr:rowOff>200025</xdr:rowOff>
    </xdr:to>
    <xdr:sp>
      <xdr:nvSpPr>
        <xdr:cNvPr id="12" name="สี่เหลี่ยมผืนผ้า 13"/>
        <xdr:cNvSpPr>
          <a:spLocks/>
        </xdr:cNvSpPr>
      </xdr:nvSpPr>
      <xdr:spPr>
        <a:xfrm>
          <a:off x="352425" y="337375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66675</xdr:colOff>
      <xdr:row>157</xdr:row>
      <xdr:rowOff>57150</xdr:rowOff>
    </xdr:from>
    <xdr:to>
      <xdr:col>2</xdr:col>
      <xdr:colOff>238125</xdr:colOff>
      <xdr:row>157</xdr:row>
      <xdr:rowOff>190500</xdr:rowOff>
    </xdr:to>
    <xdr:sp>
      <xdr:nvSpPr>
        <xdr:cNvPr id="13" name="สี่เหลี่ยมผืนผ้า 14"/>
        <xdr:cNvSpPr>
          <a:spLocks/>
        </xdr:cNvSpPr>
      </xdr:nvSpPr>
      <xdr:spPr>
        <a:xfrm>
          <a:off x="2667000" y="40414575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157</xdr:row>
      <xdr:rowOff>47625</xdr:rowOff>
    </xdr:from>
    <xdr:to>
      <xdr:col>5</xdr:col>
      <xdr:colOff>219075</xdr:colOff>
      <xdr:row>157</xdr:row>
      <xdr:rowOff>180975</xdr:rowOff>
    </xdr:to>
    <xdr:sp>
      <xdr:nvSpPr>
        <xdr:cNvPr id="14" name="สี่เหลี่ยมผืนผ้า 15"/>
        <xdr:cNvSpPr>
          <a:spLocks/>
        </xdr:cNvSpPr>
      </xdr:nvSpPr>
      <xdr:spPr>
        <a:xfrm>
          <a:off x="3800475" y="404050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476250</xdr:colOff>
      <xdr:row>157</xdr:row>
      <xdr:rowOff>85725</xdr:rowOff>
    </xdr:from>
    <xdr:to>
      <xdr:col>0</xdr:col>
      <xdr:colOff>647700</xdr:colOff>
      <xdr:row>157</xdr:row>
      <xdr:rowOff>219075</xdr:rowOff>
    </xdr:to>
    <xdr:sp>
      <xdr:nvSpPr>
        <xdr:cNvPr id="15" name="สี่เหลี่ยมผืนผ้า 16"/>
        <xdr:cNvSpPr>
          <a:spLocks/>
        </xdr:cNvSpPr>
      </xdr:nvSpPr>
      <xdr:spPr>
        <a:xfrm>
          <a:off x="476250" y="404431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183</xdr:row>
      <xdr:rowOff>47625</xdr:rowOff>
    </xdr:from>
    <xdr:to>
      <xdr:col>2</xdr:col>
      <xdr:colOff>266700</xdr:colOff>
      <xdr:row>183</xdr:row>
      <xdr:rowOff>180975</xdr:rowOff>
    </xdr:to>
    <xdr:sp>
      <xdr:nvSpPr>
        <xdr:cNvPr id="16" name="สี่เหลี่ยมผืนผ้า 17"/>
        <xdr:cNvSpPr>
          <a:spLocks/>
        </xdr:cNvSpPr>
      </xdr:nvSpPr>
      <xdr:spPr>
        <a:xfrm>
          <a:off x="2695575" y="470916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183</xdr:row>
      <xdr:rowOff>47625</xdr:rowOff>
    </xdr:from>
    <xdr:to>
      <xdr:col>5</xdr:col>
      <xdr:colOff>219075</xdr:colOff>
      <xdr:row>183</xdr:row>
      <xdr:rowOff>180975</xdr:rowOff>
    </xdr:to>
    <xdr:sp>
      <xdr:nvSpPr>
        <xdr:cNvPr id="17" name="สี่เหลี่ยมผืนผ้า 18"/>
        <xdr:cNvSpPr>
          <a:spLocks/>
        </xdr:cNvSpPr>
      </xdr:nvSpPr>
      <xdr:spPr>
        <a:xfrm>
          <a:off x="3800475" y="470916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183</xdr:row>
      <xdr:rowOff>66675</xdr:rowOff>
    </xdr:from>
    <xdr:to>
      <xdr:col>0</xdr:col>
      <xdr:colOff>704850</xdr:colOff>
      <xdr:row>183</xdr:row>
      <xdr:rowOff>200025</xdr:rowOff>
    </xdr:to>
    <xdr:sp>
      <xdr:nvSpPr>
        <xdr:cNvPr id="18" name="สี่เหลี่ยมผืนผ้า 19"/>
        <xdr:cNvSpPr>
          <a:spLocks/>
        </xdr:cNvSpPr>
      </xdr:nvSpPr>
      <xdr:spPr>
        <a:xfrm>
          <a:off x="533400" y="471106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235</xdr:row>
      <xdr:rowOff>47625</xdr:rowOff>
    </xdr:from>
    <xdr:to>
      <xdr:col>2</xdr:col>
      <xdr:colOff>266700</xdr:colOff>
      <xdr:row>235</xdr:row>
      <xdr:rowOff>180975</xdr:rowOff>
    </xdr:to>
    <xdr:sp>
      <xdr:nvSpPr>
        <xdr:cNvPr id="19" name="สี่เหลี่ยมผืนผ้า 20"/>
        <xdr:cNvSpPr>
          <a:spLocks/>
        </xdr:cNvSpPr>
      </xdr:nvSpPr>
      <xdr:spPr>
        <a:xfrm>
          <a:off x="2695575" y="604647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235</xdr:row>
      <xdr:rowOff>47625</xdr:rowOff>
    </xdr:from>
    <xdr:to>
      <xdr:col>5</xdr:col>
      <xdr:colOff>219075</xdr:colOff>
      <xdr:row>235</xdr:row>
      <xdr:rowOff>180975</xdr:rowOff>
    </xdr:to>
    <xdr:sp>
      <xdr:nvSpPr>
        <xdr:cNvPr id="20" name="สี่เหลี่ยมผืนผ้า 21"/>
        <xdr:cNvSpPr>
          <a:spLocks/>
        </xdr:cNvSpPr>
      </xdr:nvSpPr>
      <xdr:spPr>
        <a:xfrm>
          <a:off x="3800475" y="604647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235</xdr:row>
      <xdr:rowOff>66675</xdr:rowOff>
    </xdr:from>
    <xdr:to>
      <xdr:col>0</xdr:col>
      <xdr:colOff>704850</xdr:colOff>
      <xdr:row>235</xdr:row>
      <xdr:rowOff>200025</xdr:rowOff>
    </xdr:to>
    <xdr:sp>
      <xdr:nvSpPr>
        <xdr:cNvPr id="21" name="สี่เหลี่ยมผืนผ้า 22"/>
        <xdr:cNvSpPr>
          <a:spLocks/>
        </xdr:cNvSpPr>
      </xdr:nvSpPr>
      <xdr:spPr>
        <a:xfrm>
          <a:off x="533400" y="604837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313</xdr:row>
      <xdr:rowOff>47625</xdr:rowOff>
    </xdr:from>
    <xdr:to>
      <xdr:col>2</xdr:col>
      <xdr:colOff>266700</xdr:colOff>
      <xdr:row>313</xdr:row>
      <xdr:rowOff>180975</xdr:rowOff>
    </xdr:to>
    <xdr:sp>
      <xdr:nvSpPr>
        <xdr:cNvPr id="22" name="สี่เหลี่ยมผืนผ้า 23"/>
        <xdr:cNvSpPr>
          <a:spLocks/>
        </xdr:cNvSpPr>
      </xdr:nvSpPr>
      <xdr:spPr>
        <a:xfrm>
          <a:off x="2695575" y="805243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313</xdr:row>
      <xdr:rowOff>47625</xdr:rowOff>
    </xdr:from>
    <xdr:to>
      <xdr:col>5</xdr:col>
      <xdr:colOff>219075</xdr:colOff>
      <xdr:row>313</xdr:row>
      <xdr:rowOff>180975</xdr:rowOff>
    </xdr:to>
    <xdr:sp>
      <xdr:nvSpPr>
        <xdr:cNvPr id="23" name="สี่เหลี่ยมผืนผ้า 24"/>
        <xdr:cNvSpPr>
          <a:spLocks/>
        </xdr:cNvSpPr>
      </xdr:nvSpPr>
      <xdr:spPr>
        <a:xfrm>
          <a:off x="3800475" y="805243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313</xdr:row>
      <xdr:rowOff>66675</xdr:rowOff>
    </xdr:from>
    <xdr:to>
      <xdr:col>0</xdr:col>
      <xdr:colOff>704850</xdr:colOff>
      <xdr:row>313</xdr:row>
      <xdr:rowOff>200025</xdr:rowOff>
    </xdr:to>
    <xdr:sp>
      <xdr:nvSpPr>
        <xdr:cNvPr id="24" name="สี่เหลี่ยมผืนผ้า 25"/>
        <xdr:cNvSpPr>
          <a:spLocks/>
        </xdr:cNvSpPr>
      </xdr:nvSpPr>
      <xdr:spPr>
        <a:xfrm>
          <a:off x="533400" y="805434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365</xdr:row>
      <xdr:rowOff>47625</xdr:rowOff>
    </xdr:from>
    <xdr:to>
      <xdr:col>2</xdr:col>
      <xdr:colOff>266700</xdr:colOff>
      <xdr:row>365</xdr:row>
      <xdr:rowOff>180975</xdr:rowOff>
    </xdr:to>
    <xdr:sp>
      <xdr:nvSpPr>
        <xdr:cNvPr id="25" name="สี่เหลี่ยมผืนผ้า 26"/>
        <xdr:cNvSpPr>
          <a:spLocks/>
        </xdr:cNvSpPr>
      </xdr:nvSpPr>
      <xdr:spPr>
        <a:xfrm>
          <a:off x="2695575" y="938974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365</xdr:row>
      <xdr:rowOff>47625</xdr:rowOff>
    </xdr:from>
    <xdr:to>
      <xdr:col>5</xdr:col>
      <xdr:colOff>219075</xdr:colOff>
      <xdr:row>365</xdr:row>
      <xdr:rowOff>180975</xdr:rowOff>
    </xdr:to>
    <xdr:sp>
      <xdr:nvSpPr>
        <xdr:cNvPr id="26" name="สี่เหลี่ยมผืนผ้า 27"/>
        <xdr:cNvSpPr>
          <a:spLocks/>
        </xdr:cNvSpPr>
      </xdr:nvSpPr>
      <xdr:spPr>
        <a:xfrm>
          <a:off x="3800475" y="938974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365</xdr:row>
      <xdr:rowOff>66675</xdr:rowOff>
    </xdr:from>
    <xdr:to>
      <xdr:col>0</xdr:col>
      <xdr:colOff>704850</xdr:colOff>
      <xdr:row>365</xdr:row>
      <xdr:rowOff>200025</xdr:rowOff>
    </xdr:to>
    <xdr:sp>
      <xdr:nvSpPr>
        <xdr:cNvPr id="27" name="สี่เหลี่ยมผืนผ้า 28"/>
        <xdr:cNvSpPr>
          <a:spLocks/>
        </xdr:cNvSpPr>
      </xdr:nvSpPr>
      <xdr:spPr>
        <a:xfrm>
          <a:off x="533400" y="939165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391</xdr:row>
      <xdr:rowOff>47625</xdr:rowOff>
    </xdr:from>
    <xdr:to>
      <xdr:col>2</xdr:col>
      <xdr:colOff>266700</xdr:colOff>
      <xdr:row>391</xdr:row>
      <xdr:rowOff>180975</xdr:rowOff>
    </xdr:to>
    <xdr:sp>
      <xdr:nvSpPr>
        <xdr:cNvPr id="28" name="สี่เหลี่ยมผืนผ้า 29"/>
        <xdr:cNvSpPr>
          <a:spLocks/>
        </xdr:cNvSpPr>
      </xdr:nvSpPr>
      <xdr:spPr>
        <a:xfrm>
          <a:off x="2695575" y="1005840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391</xdr:row>
      <xdr:rowOff>47625</xdr:rowOff>
    </xdr:from>
    <xdr:to>
      <xdr:col>5</xdr:col>
      <xdr:colOff>219075</xdr:colOff>
      <xdr:row>391</xdr:row>
      <xdr:rowOff>180975</xdr:rowOff>
    </xdr:to>
    <xdr:sp>
      <xdr:nvSpPr>
        <xdr:cNvPr id="29" name="สี่เหลี่ยมผืนผ้า 30"/>
        <xdr:cNvSpPr>
          <a:spLocks/>
        </xdr:cNvSpPr>
      </xdr:nvSpPr>
      <xdr:spPr>
        <a:xfrm>
          <a:off x="3800475" y="1005840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391</xdr:row>
      <xdr:rowOff>66675</xdr:rowOff>
    </xdr:from>
    <xdr:to>
      <xdr:col>0</xdr:col>
      <xdr:colOff>704850</xdr:colOff>
      <xdr:row>391</xdr:row>
      <xdr:rowOff>200025</xdr:rowOff>
    </xdr:to>
    <xdr:sp>
      <xdr:nvSpPr>
        <xdr:cNvPr id="30" name="สี่เหลี่ยมผืนผ้า 31"/>
        <xdr:cNvSpPr>
          <a:spLocks/>
        </xdr:cNvSpPr>
      </xdr:nvSpPr>
      <xdr:spPr>
        <a:xfrm>
          <a:off x="533400" y="1006030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443</xdr:row>
      <xdr:rowOff>47625</xdr:rowOff>
    </xdr:from>
    <xdr:to>
      <xdr:col>2</xdr:col>
      <xdr:colOff>266700</xdr:colOff>
      <xdr:row>443</xdr:row>
      <xdr:rowOff>180975</xdr:rowOff>
    </xdr:to>
    <xdr:sp>
      <xdr:nvSpPr>
        <xdr:cNvPr id="31" name="สี่เหลี่ยมผืนผ้า 32"/>
        <xdr:cNvSpPr>
          <a:spLocks/>
        </xdr:cNvSpPr>
      </xdr:nvSpPr>
      <xdr:spPr>
        <a:xfrm>
          <a:off x="2695575" y="1139571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443</xdr:row>
      <xdr:rowOff>47625</xdr:rowOff>
    </xdr:from>
    <xdr:to>
      <xdr:col>5</xdr:col>
      <xdr:colOff>219075</xdr:colOff>
      <xdr:row>443</xdr:row>
      <xdr:rowOff>180975</xdr:rowOff>
    </xdr:to>
    <xdr:sp>
      <xdr:nvSpPr>
        <xdr:cNvPr id="32" name="สี่เหลี่ยมผืนผ้า 33"/>
        <xdr:cNvSpPr>
          <a:spLocks/>
        </xdr:cNvSpPr>
      </xdr:nvSpPr>
      <xdr:spPr>
        <a:xfrm>
          <a:off x="3800475" y="1139571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443</xdr:row>
      <xdr:rowOff>66675</xdr:rowOff>
    </xdr:from>
    <xdr:to>
      <xdr:col>0</xdr:col>
      <xdr:colOff>704850</xdr:colOff>
      <xdr:row>443</xdr:row>
      <xdr:rowOff>200025</xdr:rowOff>
    </xdr:to>
    <xdr:sp>
      <xdr:nvSpPr>
        <xdr:cNvPr id="33" name="สี่เหลี่ยมผืนผ้า 34"/>
        <xdr:cNvSpPr>
          <a:spLocks/>
        </xdr:cNvSpPr>
      </xdr:nvSpPr>
      <xdr:spPr>
        <a:xfrm>
          <a:off x="533400" y="1139761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521</xdr:row>
      <xdr:rowOff>47625</xdr:rowOff>
    </xdr:from>
    <xdr:to>
      <xdr:col>2</xdr:col>
      <xdr:colOff>266700</xdr:colOff>
      <xdr:row>521</xdr:row>
      <xdr:rowOff>180975</xdr:rowOff>
    </xdr:to>
    <xdr:sp>
      <xdr:nvSpPr>
        <xdr:cNvPr id="34" name="สี่เหลี่ยมผืนผ้า 35"/>
        <xdr:cNvSpPr>
          <a:spLocks/>
        </xdr:cNvSpPr>
      </xdr:nvSpPr>
      <xdr:spPr>
        <a:xfrm>
          <a:off x="2695575" y="1340167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521</xdr:row>
      <xdr:rowOff>47625</xdr:rowOff>
    </xdr:from>
    <xdr:to>
      <xdr:col>5</xdr:col>
      <xdr:colOff>219075</xdr:colOff>
      <xdr:row>521</xdr:row>
      <xdr:rowOff>180975</xdr:rowOff>
    </xdr:to>
    <xdr:sp>
      <xdr:nvSpPr>
        <xdr:cNvPr id="35" name="สี่เหลี่ยมผืนผ้า 36"/>
        <xdr:cNvSpPr>
          <a:spLocks/>
        </xdr:cNvSpPr>
      </xdr:nvSpPr>
      <xdr:spPr>
        <a:xfrm>
          <a:off x="3800475" y="1340167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521</xdr:row>
      <xdr:rowOff>66675</xdr:rowOff>
    </xdr:from>
    <xdr:to>
      <xdr:col>0</xdr:col>
      <xdr:colOff>704850</xdr:colOff>
      <xdr:row>521</xdr:row>
      <xdr:rowOff>200025</xdr:rowOff>
    </xdr:to>
    <xdr:sp>
      <xdr:nvSpPr>
        <xdr:cNvPr id="36" name="สี่เหลี่ยมผืนผ้า 37"/>
        <xdr:cNvSpPr>
          <a:spLocks/>
        </xdr:cNvSpPr>
      </xdr:nvSpPr>
      <xdr:spPr>
        <a:xfrm>
          <a:off x="533400" y="1340358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625</xdr:row>
      <xdr:rowOff>47625</xdr:rowOff>
    </xdr:from>
    <xdr:to>
      <xdr:col>2</xdr:col>
      <xdr:colOff>266700</xdr:colOff>
      <xdr:row>625</xdr:row>
      <xdr:rowOff>180975</xdr:rowOff>
    </xdr:to>
    <xdr:sp>
      <xdr:nvSpPr>
        <xdr:cNvPr id="37" name="สี่เหลี่ยมผืนผ้า 38"/>
        <xdr:cNvSpPr>
          <a:spLocks/>
        </xdr:cNvSpPr>
      </xdr:nvSpPr>
      <xdr:spPr>
        <a:xfrm>
          <a:off x="2695575" y="1607629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625</xdr:row>
      <xdr:rowOff>47625</xdr:rowOff>
    </xdr:from>
    <xdr:to>
      <xdr:col>5</xdr:col>
      <xdr:colOff>219075</xdr:colOff>
      <xdr:row>625</xdr:row>
      <xdr:rowOff>180975</xdr:rowOff>
    </xdr:to>
    <xdr:sp>
      <xdr:nvSpPr>
        <xdr:cNvPr id="38" name="สี่เหลี่ยมผืนผ้า 39"/>
        <xdr:cNvSpPr>
          <a:spLocks/>
        </xdr:cNvSpPr>
      </xdr:nvSpPr>
      <xdr:spPr>
        <a:xfrm>
          <a:off x="3800475" y="1607629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625</xdr:row>
      <xdr:rowOff>66675</xdr:rowOff>
    </xdr:from>
    <xdr:to>
      <xdr:col>0</xdr:col>
      <xdr:colOff>704850</xdr:colOff>
      <xdr:row>625</xdr:row>
      <xdr:rowOff>200025</xdr:rowOff>
    </xdr:to>
    <xdr:sp>
      <xdr:nvSpPr>
        <xdr:cNvPr id="39" name="สี่เหลี่ยมผืนผ้า 40"/>
        <xdr:cNvSpPr>
          <a:spLocks/>
        </xdr:cNvSpPr>
      </xdr:nvSpPr>
      <xdr:spPr>
        <a:xfrm>
          <a:off x="533400" y="1607820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703</xdr:row>
      <xdr:rowOff>47625</xdr:rowOff>
    </xdr:from>
    <xdr:to>
      <xdr:col>2</xdr:col>
      <xdr:colOff>266700</xdr:colOff>
      <xdr:row>703</xdr:row>
      <xdr:rowOff>180975</xdr:rowOff>
    </xdr:to>
    <xdr:sp>
      <xdr:nvSpPr>
        <xdr:cNvPr id="40" name="สี่เหลี่ยมผืนผ้า 41"/>
        <xdr:cNvSpPr>
          <a:spLocks/>
        </xdr:cNvSpPr>
      </xdr:nvSpPr>
      <xdr:spPr>
        <a:xfrm>
          <a:off x="2695575" y="1808226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703</xdr:row>
      <xdr:rowOff>47625</xdr:rowOff>
    </xdr:from>
    <xdr:to>
      <xdr:col>5</xdr:col>
      <xdr:colOff>219075</xdr:colOff>
      <xdr:row>703</xdr:row>
      <xdr:rowOff>180975</xdr:rowOff>
    </xdr:to>
    <xdr:sp>
      <xdr:nvSpPr>
        <xdr:cNvPr id="41" name="สี่เหลี่ยมผืนผ้า 42"/>
        <xdr:cNvSpPr>
          <a:spLocks/>
        </xdr:cNvSpPr>
      </xdr:nvSpPr>
      <xdr:spPr>
        <a:xfrm>
          <a:off x="3800475" y="1808226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703</xdr:row>
      <xdr:rowOff>66675</xdr:rowOff>
    </xdr:from>
    <xdr:to>
      <xdr:col>0</xdr:col>
      <xdr:colOff>704850</xdr:colOff>
      <xdr:row>703</xdr:row>
      <xdr:rowOff>200025</xdr:rowOff>
    </xdr:to>
    <xdr:sp>
      <xdr:nvSpPr>
        <xdr:cNvPr id="42" name="สี่เหลี่ยมผืนผ้า 43"/>
        <xdr:cNvSpPr>
          <a:spLocks/>
        </xdr:cNvSpPr>
      </xdr:nvSpPr>
      <xdr:spPr>
        <a:xfrm>
          <a:off x="533400" y="1808416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729</xdr:row>
      <xdr:rowOff>47625</xdr:rowOff>
    </xdr:from>
    <xdr:to>
      <xdr:col>2</xdr:col>
      <xdr:colOff>266700</xdr:colOff>
      <xdr:row>729</xdr:row>
      <xdr:rowOff>180975</xdr:rowOff>
    </xdr:to>
    <xdr:sp>
      <xdr:nvSpPr>
        <xdr:cNvPr id="43" name="สี่เหลี่ยมผืนผ้า 44"/>
        <xdr:cNvSpPr>
          <a:spLocks/>
        </xdr:cNvSpPr>
      </xdr:nvSpPr>
      <xdr:spPr>
        <a:xfrm>
          <a:off x="2695575" y="1875091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729</xdr:row>
      <xdr:rowOff>47625</xdr:rowOff>
    </xdr:from>
    <xdr:to>
      <xdr:col>5</xdr:col>
      <xdr:colOff>219075</xdr:colOff>
      <xdr:row>729</xdr:row>
      <xdr:rowOff>180975</xdr:rowOff>
    </xdr:to>
    <xdr:sp>
      <xdr:nvSpPr>
        <xdr:cNvPr id="44" name="สี่เหลี่ยมผืนผ้า 45"/>
        <xdr:cNvSpPr>
          <a:spLocks/>
        </xdr:cNvSpPr>
      </xdr:nvSpPr>
      <xdr:spPr>
        <a:xfrm>
          <a:off x="3800475" y="1875091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729</xdr:row>
      <xdr:rowOff>66675</xdr:rowOff>
    </xdr:from>
    <xdr:to>
      <xdr:col>0</xdr:col>
      <xdr:colOff>704850</xdr:colOff>
      <xdr:row>729</xdr:row>
      <xdr:rowOff>200025</xdr:rowOff>
    </xdr:to>
    <xdr:sp>
      <xdr:nvSpPr>
        <xdr:cNvPr id="45" name="สี่เหลี่ยมผืนผ้า 46"/>
        <xdr:cNvSpPr>
          <a:spLocks/>
        </xdr:cNvSpPr>
      </xdr:nvSpPr>
      <xdr:spPr>
        <a:xfrm>
          <a:off x="533400" y="1875282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781</xdr:row>
      <xdr:rowOff>47625</xdr:rowOff>
    </xdr:from>
    <xdr:to>
      <xdr:col>2</xdr:col>
      <xdr:colOff>266700</xdr:colOff>
      <xdr:row>781</xdr:row>
      <xdr:rowOff>180975</xdr:rowOff>
    </xdr:to>
    <xdr:sp>
      <xdr:nvSpPr>
        <xdr:cNvPr id="46" name="สี่เหลี่ยมผืนผ้า 47"/>
        <xdr:cNvSpPr>
          <a:spLocks/>
        </xdr:cNvSpPr>
      </xdr:nvSpPr>
      <xdr:spPr>
        <a:xfrm>
          <a:off x="2695575" y="2008822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</xdr:colOff>
      <xdr:row>781</xdr:row>
      <xdr:rowOff>47625</xdr:rowOff>
    </xdr:from>
    <xdr:to>
      <xdr:col>5</xdr:col>
      <xdr:colOff>219075</xdr:colOff>
      <xdr:row>781</xdr:row>
      <xdr:rowOff>180975</xdr:rowOff>
    </xdr:to>
    <xdr:sp>
      <xdr:nvSpPr>
        <xdr:cNvPr id="47" name="สี่เหลี่ยมผืนผ้า 48"/>
        <xdr:cNvSpPr>
          <a:spLocks/>
        </xdr:cNvSpPr>
      </xdr:nvSpPr>
      <xdr:spPr>
        <a:xfrm>
          <a:off x="3800475" y="20088225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533400</xdr:colOff>
      <xdr:row>781</xdr:row>
      <xdr:rowOff>66675</xdr:rowOff>
    </xdr:from>
    <xdr:to>
      <xdr:col>0</xdr:col>
      <xdr:colOff>704850</xdr:colOff>
      <xdr:row>781</xdr:row>
      <xdr:rowOff>200025</xdr:rowOff>
    </xdr:to>
    <xdr:sp>
      <xdr:nvSpPr>
        <xdr:cNvPr id="48" name="สี่เหลี่ยมผืนผ้า 49"/>
        <xdr:cNvSpPr>
          <a:spLocks/>
        </xdr:cNvSpPr>
      </xdr:nvSpPr>
      <xdr:spPr>
        <a:xfrm>
          <a:off x="533400" y="200901300"/>
          <a:ext cx="171450" cy="1333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3_&#3649;&#3612;&#3609;%20CUP%2063\1_&#3592;&#3632;&#3609;&#3632;\&#3619;&#3656;&#3634;&#3591;&#3649;&#3612;&#3609;%202558\&#3619;&#3614;.&#3592;&#3632;&#3609;&#3632;\&#3649;&#3612;&#3609;%202558%20&#3613;&#3656;&#3634;&#3618;&#3585;&#3634;&#3619;&#3614;&#3618;&#3634;&#3610;&#3634;&#3621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ตรวจสวล.รพ.สต.58-เงินบำรุง"/>
      <sheetName val="CODP+เลิกบุหรี่-เงินบำรุง"/>
      <sheetName val="OCCโครงการแผนยุทธ์ 58-1"/>
      <sheetName val="IC-1"/>
      <sheetName val="คลินิกเบาหวาน-เงินบำรุง"/>
      <sheetName val="คลินิก เบาหวาน-2"/>
      <sheetName val="ACS-2"/>
      <sheetName val="EKG-2"/>
      <sheetName val="FR-2"/>
      <sheetName val="ส่งเสริมการขับขี่-เงินบำรุง"/>
      <sheetName val="อุบัติเหตุหมู่-เงินบำรุง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avemom.anamai.moph.go.th/" TargetMode="External" /><Relationship Id="rId2" Type="http://schemas.openxmlformats.org/officeDocument/2006/relationships/hyperlink" Target="http://agingthai.dms.moph.go.th/" TargetMode="External" /><Relationship Id="rId3" Type="http://schemas.openxmlformats.org/officeDocument/2006/relationships/hyperlink" Target="http://agingthai.dms.moph.go.th/" TargetMode="External" /><Relationship Id="rId4" Type="http://schemas.openxmlformats.org/officeDocument/2006/relationships/hyperlink" Target="http://gishealth.moph.go.th/pc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tabSelected="1" zoomScalePageLayoutView="0" workbookViewId="0" topLeftCell="A61">
      <selection activeCell="C24" sqref="C24"/>
    </sheetView>
  </sheetViews>
  <sheetFormatPr defaultColWidth="9.140625" defaultRowHeight="23.25"/>
  <cols>
    <col min="1" max="2" width="27.7109375" style="105" customWidth="1"/>
    <col min="3" max="4" width="36.421875" style="105" customWidth="1"/>
    <col min="5" max="5" width="18.28125" style="105" customWidth="1"/>
    <col min="6" max="16384" width="9.140625" style="105" customWidth="1"/>
  </cols>
  <sheetData>
    <row r="1" ht="23.25">
      <c r="A1" s="101" t="s">
        <v>596</v>
      </c>
    </row>
    <row r="2" ht="21">
      <c r="A2" s="105" t="s">
        <v>524</v>
      </c>
    </row>
    <row r="3" ht="21">
      <c r="A3" s="105" t="s">
        <v>525</v>
      </c>
    </row>
    <row r="4" ht="21">
      <c r="A4" s="105" t="s">
        <v>526</v>
      </c>
    </row>
    <row r="5" ht="21">
      <c r="A5" s="105" t="s">
        <v>527</v>
      </c>
    </row>
    <row r="6" ht="21">
      <c r="A6" s="105" t="s">
        <v>528</v>
      </c>
    </row>
    <row r="7" ht="23.25">
      <c r="A7" s="102" t="s">
        <v>43</v>
      </c>
    </row>
    <row r="8" ht="21">
      <c r="A8" s="105" t="s">
        <v>529</v>
      </c>
    </row>
    <row r="9" ht="21">
      <c r="A9" s="105" t="s">
        <v>530</v>
      </c>
    </row>
    <row r="10" ht="21">
      <c r="A10" s="105" t="s">
        <v>531</v>
      </c>
    </row>
    <row r="11" ht="21">
      <c r="A11" s="105" t="s">
        <v>532</v>
      </c>
    </row>
    <row r="12" ht="21">
      <c r="A12" s="105" t="s">
        <v>533</v>
      </c>
    </row>
    <row r="13" ht="23.25">
      <c r="A13" s="102" t="s">
        <v>44</v>
      </c>
    </row>
    <row r="14" ht="21">
      <c r="A14" s="423" t="s">
        <v>534</v>
      </c>
    </row>
    <row r="15" ht="21">
      <c r="A15" s="423" t="s">
        <v>535</v>
      </c>
    </row>
    <row r="16" ht="21">
      <c r="A16" s="423" t="s">
        <v>536</v>
      </c>
    </row>
    <row r="17" ht="21">
      <c r="A17" s="423" t="s">
        <v>537</v>
      </c>
    </row>
    <row r="18" ht="23.25">
      <c r="A18" s="102" t="s">
        <v>45</v>
      </c>
    </row>
    <row r="19" ht="21">
      <c r="A19" s="105" t="s">
        <v>538</v>
      </c>
    </row>
    <row r="20" ht="21">
      <c r="A20" s="105" t="s">
        <v>539</v>
      </c>
    </row>
    <row r="21" ht="21">
      <c r="A21" s="105" t="s">
        <v>540</v>
      </c>
    </row>
    <row r="22" ht="21">
      <c r="A22" s="105" t="s">
        <v>541</v>
      </c>
    </row>
    <row r="23" ht="21">
      <c r="A23" s="105" t="s">
        <v>542</v>
      </c>
    </row>
    <row r="24" ht="21">
      <c r="A24" s="105" t="s">
        <v>543</v>
      </c>
    </row>
    <row r="25" ht="21">
      <c r="A25" s="105" t="s">
        <v>544</v>
      </c>
    </row>
    <row r="26" ht="21">
      <c r="A26" s="105" t="s">
        <v>545</v>
      </c>
    </row>
    <row r="27" ht="21">
      <c r="A27" s="105" t="s">
        <v>546</v>
      </c>
    </row>
    <row r="28" ht="33.75">
      <c r="A28" s="103" t="s">
        <v>46</v>
      </c>
    </row>
    <row r="29" ht="21">
      <c r="A29" s="105" t="s">
        <v>597</v>
      </c>
    </row>
    <row r="30" ht="26.25">
      <c r="A30" s="104" t="s">
        <v>47</v>
      </c>
    </row>
    <row r="31" ht="21">
      <c r="A31" s="105" t="s">
        <v>547</v>
      </c>
    </row>
    <row r="32" ht="21">
      <c r="A32" s="105" t="s">
        <v>548</v>
      </c>
    </row>
    <row r="33" ht="21">
      <c r="A33" s="105" t="s">
        <v>549</v>
      </c>
    </row>
    <row r="34" ht="23.25">
      <c r="A34" s="107" t="s">
        <v>48</v>
      </c>
    </row>
    <row r="35" ht="21">
      <c r="A35" s="105" t="s">
        <v>550</v>
      </c>
    </row>
    <row r="36" ht="21">
      <c r="A36" s="105" t="s">
        <v>551</v>
      </c>
    </row>
    <row r="37" ht="21">
      <c r="A37" s="105" t="s">
        <v>552</v>
      </c>
    </row>
    <row r="38" ht="21">
      <c r="A38" s="105" t="s">
        <v>553</v>
      </c>
    </row>
    <row r="39" ht="21">
      <c r="A39" s="105" t="s">
        <v>554</v>
      </c>
    </row>
    <row r="40" ht="21">
      <c r="A40" s="106" t="s">
        <v>49</v>
      </c>
    </row>
    <row r="41" ht="21">
      <c r="A41" s="105" t="s">
        <v>555</v>
      </c>
    </row>
    <row r="42" ht="23.25">
      <c r="A42" s="102" t="s">
        <v>50</v>
      </c>
    </row>
    <row r="44" spans="1:5" ht="33.75" customHeight="1">
      <c r="A44" s="108" t="s">
        <v>51</v>
      </c>
      <c r="B44" s="108" t="s">
        <v>16</v>
      </c>
      <c r="C44" s="108" t="s">
        <v>556</v>
      </c>
      <c r="D44" s="108" t="s">
        <v>557</v>
      </c>
      <c r="E44" s="108" t="s">
        <v>3</v>
      </c>
    </row>
    <row r="45" spans="1:6" ht="21">
      <c r="A45" s="176" t="s">
        <v>558</v>
      </c>
      <c r="B45" s="176" t="s">
        <v>559</v>
      </c>
      <c r="C45" s="176" t="s">
        <v>560</v>
      </c>
      <c r="D45" s="424" t="s">
        <v>561</v>
      </c>
      <c r="E45" s="177" t="s">
        <v>598</v>
      </c>
      <c r="F45" s="178"/>
    </row>
    <row r="46" spans="1:6" ht="21">
      <c r="A46" s="179" t="s">
        <v>562</v>
      </c>
      <c r="B46" s="179" t="s">
        <v>563</v>
      </c>
      <c r="C46" s="180" t="s">
        <v>564</v>
      </c>
      <c r="D46" s="105" t="s">
        <v>565</v>
      </c>
      <c r="E46" s="181"/>
      <c r="F46" s="178"/>
    </row>
    <row r="47" spans="1:6" ht="21">
      <c r="A47" s="179"/>
      <c r="B47" s="179"/>
      <c r="C47" s="179"/>
      <c r="D47" s="425" t="s">
        <v>566</v>
      </c>
      <c r="E47" s="179"/>
      <c r="F47" s="178"/>
    </row>
    <row r="48" spans="1:6" ht="21">
      <c r="A48" s="182"/>
      <c r="B48" s="182"/>
      <c r="C48" s="182"/>
      <c r="D48" s="426" t="s">
        <v>567</v>
      </c>
      <c r="E48" s="182"/>
      <c r="F48" s="178"/>
    </row>
    <row r="49" s="183" customFormat="1" ht="21"/>
    <row r="50" s="183" customFormat="1" ht="21"/>
    <row r="51" s="183" customFormat="1" ht="21"/>
    <row r="52" s="183" customFormat="1" ht="21"/>
    <row r="53" spans="1:5" ht="33.75" customHeight="1">
      <c r="A53" s="108" t="s">
        <v>51</v>
      </c>
      <c r="B53" s="108" t="s">
        <v>16</v>
      </c>
      <c r="C53" s="108" t="s">
        <v>556</v>
      </c>
      <c r="D53" s="108" t="s">
        <v>557</v>
      </c>
      <c r="E53" s="108" t="s">
        <v>3</v>
      </c>
    </row>
    <row r="54" spans="1:5" ht="21">
      <c r="A54" s="184" t="s">
        <v>568</v>
      </c>
      <c r="B54" s="184" t="s">
        <v>569</v>
      </c>
      <c r="C54" s="184" t="s">
        <v>570</v>
      </c>
      <c r="D54" s="427" t="s">
        <v>571</v>
      </c>
      <c r="E54" s="184" t="s">
        <v>572</v>
      </c>
    </row>
    <row r="55" spans="1:5" ht="21">
      <c r="A55" s="179" t="s">
        <v>573</v>
      </c>
      <c r="B55" s="179" t="s">
        <v>574</v>
      </c>
      <c r="C55" s="179" t="s">
        <v>575</v>
      </c>
      <c r="D55" s="428" t="s">
        <v>576</v>
      </c>
      <c r="E55" s="181" t="s">
        <v>0</v>
      </c>
    </row>
    <row r="56" spans="1:5" ht="21">
      <c r="A56" s="179"/>
      <c r="B56" s="179"/>
      <c r="C56" s="179" t="s">
        <v>577</v>
      </c>
      <c r="D56" s="428" t="s">
        <v>578</v>
      </c>
      <c r="E56" s="179"/>
    </row>
    <row r="57" spans="1:5" ht="21">
      <c r="A57" s="179"/>
      <c r="B57" s="179"/>
      <c r="C57" s="179" t="s">
        <v>579</v>
      </c>
      <c r="D57" s="179" t="s">
        <v>580</v>
      </c>
      <c r="E57" s="179"/>
    </row>
    <row r="58" spans="1:5" ht="21">
      <c r="A58" s="179"/>
      <c r="B58" s="179"/>
      <c r="C58" s="179"/>
      <c r="D58" s="179"/>
      <c r="E58" s="179"/>
    </row>
    <row r="59" spans="1:5" ht="21">
      <c r="A59" s="179"/>
      <c r="B59" s="179" t="s">
        <v>581</v>
      </c>
      <c r="C59" s="179" t="s">
        <v>582</v>
      </c>
      <c r="D59" s="179"/>
      <c r="E59" s="179"/>
    </row>
    <row r="60" spans="1:5" ht="21">
      <c r="A60" s="179"/>
      <c r="B60" s="179" t="s">
        <v>573</v>
      </c>
      <c r="C60" s="179" t="s">
        <v>583</v>
      </c>
      <c r="D60" s="179"/>
      <c r="E60" s="179"/>
    </row>
    <row r="61" spans="1:5" ht="21">
      <c r="A61" s="179"/>
      <c r="B61" s="179"/>
      <c r="C61" s="179"/>
      <c r="D61" s="179"/>
      <c r="E61" s="179"/>
    </row>
    <row r="62" spans="1:5" ht="21">
      <c r="A62" s="179"/>
      <c r="B62" s="179" t="s">
        <v>584</v>
      </c>
      <c r="C62" s="179" t="s">
        <v>585</v>
      </c>
      <c r="D62" s="179"/>
      <c r="E62" s="179"/>
    </row>
    <row r="63" spans="1:5" ht="21">
      <c r="A63" s="179"/>
      <c r="B63" s="179" t="s">
        <v>586</v>
      </c>
      <c r="C63" s="179" t="s">
        <v>587</v>
      </c>
      <c r="D63" s="179"/>
      <c r="E63" s="179"/>
    </row>
    <row r="64" spans="1:5" ht="21">
      <c r="A64" s="182"/>
      <c r="B64" s="182"/>
      <c r="C64" s="182"/>
      <c r="D64" s="182"/>
      <c r="E64" s="182"/>
    </row>
    <row r="65" spans="1:5" ht="21">
      <c r="A65" s="184" t="s">
        <v>588</v>
      </c>
      <c r="B65" s="185" t="s">
        <v>589</v>
      </c>
      <c r="C65" s="184" t="s">
        <v>590</v>
      </c>
      <c r="D65" s="429" t="s">
        <v>591</v>
      </c>
      <c r="E65" s="186" t="s">
        <v>599</v>
      </c>
    </row>
    <row r="66" spans="1:5" ht="21">
      <c r="A66" s="179"/>
      <c r="B66" s="179" t="s">
        <v>592</v>
      </c>
      <c r="C66" s="179"/>
      <c r="D66" s="425" t="s">
        <v>593</v>
      </c>
      <c r="E66" s="181" t="s">
        <v>0</v>
      </c>
    </row>
    <row r="67" spans="1:5" ht="21">
      <c r="A67" s="179"/>
      <c r="B67" s="179"/>
      <c r="C67" s="179"/>
      <c r="D67" s="425" t="s">
        <v>594</v>
      </c>
      <c r="E67" s="179"/>
    </row>
    <row r="68" spans="1:5" ht="21">
      <c r="A68" s="182"/>
      <c r="B68" s="182"/>
      <c r="C68" s="182"/>
      <c r="D68" s="426" t="s">
        <v>595</v>
      </c>
      <c r="E68" s="182"/>
    </row>
    <row r="69" ht="21">
      <c r="A69" s="112"/>
    </row>
  </sheetData>
  <sheetProtection/>
  <printOptions/>
  <pageMargins left="0.52" right="0.11811023622047245" top="0.35433070866141736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38"/>
  <sheetViews>
    <sheetView zoomScale="110" zoomScaleNormal="110" zoomScalePageLayoutView="0" workbookViewId="0" topLeftCell="A1">
      <selection activeCell="F9" sqref="F9"/>
    </sheetView>
  </sheetViews>
  <sheetFormatPr defaultColWidth="9.140625" defaultRowHeight="23.25"/>
  <cols>
    <col min="1" max="1" width="20.00390625" style="4" customWidth="1"/>
    <col min="2" max="2" width="19.140625" style="4" bestFit="1" customWidth="1"/>
    <col min="3" max="3" width="33.140625" style="4" customWidth="1"/>
    <col min="4" max="4" width="11.00390625" style="4" customWidth="1"/>
    <col min="5" max="5" width="9.28125" style="4" customWidth="1"/>
    <col min="6" max="6" width="12.28125" style="374" customWidth="1"/>
    <col min="7" max="8" width="13.8515625" style="374" customWidth="1"/>
    <col min="9" max="9" width="12.28125" style="374" customWidth="1"/>
    <col min="10" max="10" width="8.421875" style="4" customWidth="1"/>
    <col min="11" max="11" width="9.57421875" style="4" customWidth="1"/>
    <col min="12" max="16384" width="9.140625" style="4" customWidth="1"/>
  </cols>
  <sheetData>
    <row r="1" spans="1:11" ht="23.25">
      <c r="A1" s="390" t="s">
        <v>207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23.25">
      <c r="A2" s="390" t="s">
        <v>1231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0.5" customHeight="1">
      <c r="A3" s="385"/>
      <c r="B3" s="385"/>
      <c r="C3" s="385"/>
      <c r="D3" s="385"/>
      <c r="E3" s="385"/>
      <c r="F3" s="386"/>
      <c r="G3" s="386"/>
      <c r="H3" s="386"/>
      <c r="I3" s="386"/>
      <c r="J3" s="385"/>
      <c r="K3" s="385"/>
    </row>
    <row r="4" spans="1:11" ht="23.25" customHeight="1">
      <c r="A4" s="387" t="s">
        <v>41</v>
      </c>
      <c r="B4" s="389"/>
      <c r="C4" s="7" t="s">
        <v>17</v>
      </c>
      <c r="D4" s="5" t="s">
        <v>18</v>
      </c>
      <c r="E4" s="5" t="s">
        <v>19</v>
      </c>
      <c r="F4" s="387" t="s">
        <v>20</v>
      </c>
      <c r="G4" s="388"/>
      <c r="H4" s="388"/>
      <c r="I4" s="388"/>
      <c r="J4" s="6" t="s">
        <v>21</v>
      </c>
      <c r="K4" s="6" t="s">
        <v>90</v>
      </c>
    </row>
    <row r="5" spans="1:11" ht="21">
      <c r="A5" s="8" t="s">
        <v>1232</v>
      </c>
      <c r="B5" s="12" t="s">
        <v>16</v>
      </c>
      <c r="C5" s="10"/>
      <c r="D5" s="8" t="s">
        <v>22</v>
      </c>
      <c r="E5" s="8" t="s">
        <v>18</v>
      </c>
      <c r="F5" s="8" t="s">
        <v>13</v>
      </c>
      <c r="G5" s="6" t="s">
        <v>14</v>
      </c>
      <c r="H5" s="11" t="s">
        <v>15</v>
      </c>
      <c r="I5" s="6" t="s">
        <v>40</v>
      </c>
      <c r="J5" s="12" t="s">
        <v>23</v>
      </c>
      <c r="K5" s="12" t="s">
        <v>91</v>
      </c>
    </row>
    <row r="6" spans="1:11" ht="21">
      <c r="A6" s="13"/>
      <c r="B6" s="9"/>
      <c r="C6" s="10"/>
      <c r="D6" s="13"/>
      <c r="E6" s="13"/>
      <c r="F6" s="8" t="s">
        <v>39</v>
      </c>
      <c r="G6" s="8" t="s">
        <v>39</v>
      </c>
      <c r="H6" s="8" t="s">
        <v>39</v>
      </c>
      <c r="I6" s="8" t="s">
        <v>39</v>
      </c>
      <c r="J6" s="14" t="s">
        <v>24</v>
      </c>
      <c r="K6" s="12" t="s">
        <v>92</v>
      </c>
    </row>
    <row r="7" spans="1:11" ht="21">
      <c r="A7" s="381"/>
      <c r="B7" s="382"/>
      <c r="C7" s="383"/>
      <c r="D7" s="384"/>
      <c r="E7" s="15"/>
      <c r="F7" s="16" t="s">
        <v>42</v>
      </c>
      <c r="G7" s="16" t="s">
        <v>42</v>
      </c>
      <c r="H7" s="16" t="s">
        <v>42</v>
      </c>
      <c r="I7" s="16" t="s">
        <v>42</v>
      </c>
      <c r="J7" s="17"/>
      <c r="K7" s="18"/>
    </row>
    <row r="8" spans="1:11" ht="21">
      <c r="A8" s="187" t="s">
        <v>600</v>
      </c>
      <c r="B8" s="188" t="s">
        <v>601</v>
      </c>
      <c r="C8" s="194" t="s">
        <v>620</v>
      </c>
      <c r="D8" s="195">
        <f>'แผนปฏิบัติการ ปี 65'!I39</f>
        <v>4200</v>
      </c>
      <c r="E8" s="196" t="s">
        <v>641</v>
      </c>
      <c r="F8" s="197"/>
      <c r="G8" s="197">
        <v>6</v>
      </c>
      <c r="H8" s="197"/>
      <c r="I8" s="197"/>
      <c r="J8" s="197"/>
      <c r="K8" s="197"/>
    </row>
    <row r="9" spans="1:11" ht="21">
      <c r="A9" s="189" t="s">
        <v>602</v>
      </c>
      <c r="B9" s="190" t="s">
        <v>603</v>
      </c>
      <c r="C9" s="198" t="s">
        <v>621</v>
      </c>
      <c r="D9" s="199">
        <f>'แผนปฏิบัติการ ปี 65'!I96</f>
        <v>26900</v>
      </c>
      <c r="E9" s="203" t="s">
        <v>641</v>
      </c>
      <c r="F9" s="201">
        <v>3.2</v>
      </c>
      <c r="G9" s="201"/>
      <c r="H9" s="201">
        <v>7</v>
      </c>
      <c r="I9" s="201"/>
      <c r="J9" s="201"/>
      <c r="K9" s="201"/>
    </row>
    <row r="10" spans="1:11" ht="21">
      <c r="A10" s="191"/>
      <c r="B10" s="189" t="s">
        <v>604</v>
      </c>
      <c r="C10" s="202" t="s">
        <v>622</v>
      </c>
      <c r="D10" s="199"/>
      <c r="E10" s="203"/>
      <c r="F10" s="201"/>
      <c r="G10" s="201"/>
      <c r="H10" s="201"/>
      <c r="I10" s="201"/>
      <c r="J10" s="201"/>
      <c r="K10" s="201"/>
    </row>
    <row r="11" spans="1:11" ht="21">
      <c r="A11" s="191"/>
      <c r="B11" s="189"/>
      <c r="C11" s="202" t="s">
        <v>623</v>
      </c>
      <c r="D11" s="199">
        <f>'แผนปฏิบัติการ ปี 65'!I130</f>
        <v>26450</v>
      </c>
      <c r="E11" s="203" t="s">
        <v>641</v>
      </c>
      <c r="F11" s="378">
        <v>1.1</v>
      </c>
      <c r="G11" s="201"/>
      <c r="H11" s="201"/>
      <c r="I11" s="201"/>
      <c r="J11" s="201"/>
      <c r="K11" s="201"/>
    </row>
    <row r="12" spans="1:11" ht="21">
      <c r="A12" s="191"/>
      <c r="B12" s="189"/>
      <c r="C12" s="202" t="s">
        <v>624</v>
      </c>
      <c r="D12" s="199">
        <f>'แผนปฏิบัติการ ปี 65'!I155</f>
        <v>8350</v>
      </c>
      <c r="E12" s="203" t="s">
        <v>641</v>
      </c>
      <c r="F12" s="201"/>
      <c r="G12" s="201">
        <v>6</v>
      </c>
      <c r="H12" s="201"/>
      <c r="J12" s="201"/>
      <c r="K12" s="201"/>
    </row>
    <row r="13" spans="1:11" ht="21">
      <c r="A13" s="191"/>
      <c r="B13" s="189"/>
      <c r="C13" s="202" t="s">
        <v>625</v>
      </c>
      <c r="D13" s="199"/>
      <c r="E13" s="203"/>
      <c r="F13" s="201"/>
      <c r="G13" s="201"/>
      <c r="H13" s="201"/>
      <c r="I13" s="201"/>
      <c r="J13" s="201"/>
      <c r="K13" s="201"/>
    </row>
    <row r="14" spans="1:11" ht="21">
      <c r="A14" s="217"/>
      <c r="B14" s="193"/>
      <c r="C14" s="218" t="s">
        <v>626</v>
      </c>
      <c r="D14" s="211"/>
      <c r="E14" s="212"/>
      <c r="F14" s="216"/>
      <c r="G14" s="216"/>
      <c r="H14" s="216"/>
      <c r="I14" s="216"/>
      <c r="J14" s="216"/>
      <c r="K14" s="216"/>
    </row>
    <row r="15" spans="1:11" ht="21">
      <c r="A15" s="188" t="s">
        <v>605</v>
      </c>
      <c r="B15" s="188" t="s">
        <v>606</v>
      </c>
      <c r="C15" s="368" t="s">
        <v>627</v>
      </c>
      <c r="D15" s="195">
        <f>'แผนปฏิบัติการ ปี 65'!I182</f>
        <v>14200</v>
      </c>
      <c r="E15" s="196" t="s">
        <v>641</v>
      </c>
      <c r="F15" s="197"/>
      <c r="G15" s="197"/>
      <c r="H15" s="197"/>
      <c r="I15" s="201" t="s">
        <v>1239</v>
      </c>
      <c r="J15" s="197"/>
      <c r="K15" s="197"/>
    </row>
    <row r="16" spans="1:11" ht="21">
      <c r="A16" s="190" t="s">
        <v>607</v>
      </c>
      <c r="B16" s="190" t="s">
        <v>608</v>
      </c>
      <c r="C16" s="198" t="s">
        <v>628</v>
      </c>
      <c r="D16" s="199"/>
      <c r="E16" s="189"/>
      <c r="F16" s="201"/>
      <c r="G16" s="205"/>
      <c r="H16" s="205"/>
      <c r="I16" s="205"/>
      <c r="J16" s="206"/>
      <c r="K16" s="201"/>
    </row>
    <row r="17" spans="1:11" ht="21">
      <c r="A17" s="190"/>
      <c r="B17" s="189" t="s">
        <v>609</v>
      </c>
      <c r="C17" s="190" t="s">
        <v>629</v>
      </c>
      <c r="D17" s="199">
        <f>'แผนปฏิบัติการ ปี 65'!I216</f>
        <v>85850</v>
      </c>
      <c r="E17" s="203" t="s">
        <v>641</v>
      </c>
      <c r="F17" s="201"/>
      <c r="G17" s="201"/>
      <c r="H17" s="201"/>
      <c r="I17" s="201"/>
      <c r="J17" s="201" t="s">
        <v>258</v>
      </c>
      <c r="K17" s="201"/>
    </row>
    <row r="18" spans="1:11" ht="21">
      <c r="A18" s="190"/>
      <c r="B18" s="190" t="s">
        <v>610</v>
      </c>
      <c r="C18" s="198" t="s">
        <v>630</v>
      </c>
      <c r="D18" s="199">
        <f>'แผนปฏิบัติการ ปี 65'!I291</f>
        <v>94250</v>
      </c>
      <c r="E18" s="203" t="s">
        <v>641</v>
      </c>
      <c r="F18" s="207"/>
      <c r="G18" s="201"/>
      <c r="H18" s="201"/>
      <c r="I18" s="201"/>
      <c r="J18" s="201" t="s">
        <v>258</v>
      </c>
      <c r="K18" s="201"/>
    </row>
    <row r="19" spans="1:11" ht="21">
      <c r="A19" s="190"/>
      <c r="B19" s="190" t="s">
        <v>611</v>
      </c>
      <c r="C19" s="198" t="s">
        <v>631</v>
      </c>
      <c r="D19" s="199">
        <f>'แผนปฏิบัติการ ปี 65'!I347</f>
        <v>42400</v>
      </c>
      <c r="E19" s="203" t="s">
        <v>641</v>
      </c>
      <c r="F19" s="201"/>
      <c r="G19" s="201"/>
      <c r="H19" s="201"/>
      <c r="I19" s="201">
        <v>12</v>
      </c>
      <c r="J19" s="201"/>
      <c r="K19" s="201"/>
    </row>
    <row r="20" spans="1:11" s="24" customFormat="1" ht="21">
      <c r="A20" s="190"/>
      <c r="B20" s="190" t="s">
        <v>612</v>
      </c>
      <c r="C20" s="204"/>
      <c r="D20" s="199"/>
      <c r="E20" s="203"/>
      <c r="F20" s="207"/>
      <c r="G20" s="201"/>
      <c r="H20" s="201"/>
      <c r="I20" s="207"/>
      <c r="J20" s="206"/>
      <c r="K20" s="201"/>
    </row>
    <row r="21" spans="1:11" s="24" customFormat="1" ht="21">
      <c r="A21" s="190"/>
      <c r="B21" s="190" t="s">
        <v>613</v>
      </c>
      <c r="C21" s="198"/>
      <c r="D21" s="199"/>
      <c r="E21" s="200"/>
      <c r="F21" s="207"/>
      <c r="G21" s="207"/>
      <c r="H21" s="207"/>
      <c r="I21" s="207"/>
      <c r="J21" s="206"/>
      <c r="K21" s="201"/>
    </row>
    <row r="22" spans="1:11" s="24" customFormat="1" ht="21">
      <c r="A22" s="192"/>
      <c r="B22" s="193" t="s">
        <v>614</v>
      </c>
      <c r="C22" s="219"/>
      <c r="D22" s="211"/>
      <c r="E22" s="212"/>
      <c r="F22" s="376"/>
      <c r="G22" s="213"/>
      <c r="H22" s="213"/>
      <c r="I22" s="214"/>
      <c r="J22" s="215"/>
      <c r="K22" s="216"/>
    </row>
    <row r="23" spans="1:11" s="24" customFormat="1" ht="21">
      <c r="A23" s="188" t="s">
        <v>615</v>
      </c>
      <c r="B23" s="369" t="s">
        <v>616</v>
      </c>
      <c r="C23" s="370" t="s">
        <v>632</v>
      </c>
      <c r="D23" s="195">
        <f>'แผนปฏิบัติการ ปี 65'!I389</f>
        <v>15075</v>
      </c>
      <c r="E23" s="196" t="s">
        <v>641</v>
      </c>
      <c r="F23" s="380">
        <v>1.1</v>
      </c>
      <c r="G23" s="371"/>
      <c r="H23" s="371"/>
      <c r="I23" s="372"/>
      <c r="J23" s="373"/>
      <c r="K23" s="197"/>
    </row>
    <row r="24" spans="1:11" s="24" customFormat="1" ht="21">
      <c r="A24" s="190" t="s">
        <v>617</v>
      </c>
      <c r="B24" s="190" t="s">
        <v>618</v>
      </c>
      <c r="C24" s="208" t="s">
        <v>633</v>
      </c>
      <c r="D24" s="199">
        <f>'แผนปฏิบัติการ ปี 65'!I426</f>
        <v>13000</v>
      </c>
      <c r="E24" s="203" t="s">
        <v>641</v>
      </c>
      <c r="F24" s="378">
        <v>1.1</v>
      </c>
      <c r="G24" s="210"/>
      <c r="H24" s="210"/>
      <c r="I24" s="207"/>
      <c r="J24" s="206"/>
      <c r="K24" s="201"/>
    </row>
    <row r="25" spans="1:11" s="24" customFormat="1" ht="21">
      <c r="A25" s="190"/>
      <c r="B25" s="189" t="s">
        <v>619</v>
      </c>
      <c r="C25" s="208" t="s">
        <v>634</v>
      </c>
      <c r="D25" s="199">
        <f>'แผนปฏิบัติการ ปี 65'!I515</f>
        <v>57550</v>
      </c>
      <c r="E25" s="203" t="s">
        <v>641</v>
      </c>
      <c r="F25" s="378">
        <v>1.1</v>
      </c>
      <c r="G25" s="210">
        <v>6.1</v>
      </c>
      <c r="H25" s="210"/>
      <c r="I25" s="207"/>
      <c r="J25" s="206"/>
      <c r="K25" s="201"/>
    </row>
    <row r="26" spans="1:11" s="24" customFormat="1" ht="21">
      <c r="A26" s="190"/>
      <c r="B26" s="189"/>
      <c r="C26" s="208" t="s">
        <v>635</v>
      </c>
      <c r="D26" s="199">
        <f>'แผนปฏิบัติการ ปี 65'!I623</f>
        <v>114600</v>
      </c>
      <c r="E26" s="203" t="s">
        <v>641</v>
      </c>
      <c r="F26" s="378">
        <v>3.1</v>
      </c>
      <c r="G26" s="210">
        <v>6.2</v>
      </c>
      <c r="H26" s="210"/>
      <c r="I26" s="207"/>
      <c r="J26" s="207" t="s">
        <v>258</v>
      </c>
      <c r="K26" s="201"/>
    </row>
    <row r="27" spans="1:11" s="24" customFormat="1" ht="21">
      <c r="A27" s="190"/>
      <c r="B27" s="189"/>
      <c r="C27" s="208" t="s">
        <v>636</v>
      </c>
      <c r="D27" s="199">
        <f>'แผนปฏิบัติการ ปี 65'!I690</f>
        <v>74210</v>
      </c>
      <c r="E27" s="203" t="s">
        <v>641</v>
      </c>
      <c r="F27" s="377"/>
      <c r="G27" s="210">
        <v>5</v>
      </c>
      <c r="H27" s="210"/>
      <c r="I27" s="207"/>
      <c r="J27" s="206"/>
      <c r="K27" s="201"/>
    </row>
    <row r="28" spans="1:11" s="24" customFormat="1" ht="21">
      <c r="A28" s="190"/>
      <c r="B28" s="189"/>
      <c r="C28" s="199" t="s">
        <v>637</v>
      </c>
      <c r="D28" s="203"/>
      <c r="E28" s="209"/>
      <c r="F28" s="210"/>
      <c r="G28" s="210"/>
      <c r="H28" s="207"/>
      <c r="I28" s="207"/>
      <c r="J28" s="201"/>
      <c r="K28" s="209"/>
    </row>
    <row r="29" spans="1:11" s="24" customFormat="1" ht="21">
      <c r="A29" s="190"/>
      <c r="B29" s="189"/>
      <c r="C29" s="199" t="s">
        <v>638</v>
      </c>
      <c r="D29" s="203"/>
      <c r="E29" s="209"/>
      <c r="F29" s="210"/>
      <c r="G29" s="210"/>
      <c r="H29" s="207"/>
      <c r="I29" s="207"/>
      <c r="J29" s="201"/>
      <c r="K29" s="209"/>
    </row>
    <row r="30" spans="1:11" s="24" customFormat="1" ht="21">
      <c r="A30" s="190"/>
      <c r="B30" s="189"/>
      <c r="C30" s="199" t="s">
        <v>639</v>
      </c>
      <c r="D30" s="375" t="s">
        <v>1233</v>
      </c>
      <c r="E30" s="203" t="s">
        <v>641</v>
      </c>
      <c r="F30" s="378">
        <v>1.1</v>
      </c>
      <c r="G30" s="210"/>
      <c r="H30" s="207"/>
      <c r="I30" s="207"/>
      <c r="J30" s="201"/>
      <c r="K30" s="209"/>
    </row>
    <row r="31" spans="1:11" s="24" customFormat="1" ht="21">
      <c r="A31" s="190"/>
      <c r="B31" s="189"/>
      <c r="C31" s="208" t="s">
        <v>640</v>
      </c>
      <c r="D31" s="199">
        <f>'แผนปฏิบัติการ ปี 65'!I770</f>
        <v>27580</v>
      </c>
      <c r="E31" s="203" t="s">
        <v>641</v>
      </c>
      <c r="F31" s="378">
        <v>1.1</v>
      </c>
      <c r="G31" s="210"/>
      <c r="H31" s="210"/>
      <c r="I31" s="207"/>
      <c r="J31" s="206"/>
      <c r="K31" s="201"/>
    </row>
    <row r="32" spans="1:11" s="24" customFormat="1" ht="21">
      <c r="A32" s="190"/>
      <c r="B32" s="189"/>
      <c r="C32" s="208" t="s">
        <v>1234</v>
      </c>
      <c r="D32" s="199"/>
      <c r="E32" s="203" t="s">
        <v>641</v>
      </c>
      <c r="F32" s="378">
        <v>3.3</v>
      </c>
      <c r="G32" s="210">
        <v>6</v>
      </c>
      <c r="H32" s="210"/>
      <c r="I32" s="207"/>
      <c r="J32" s="206"/>
      <c r="K32" s="201"/>
    </row>
    <row r="33" spans="1:11" s="24" customFormat="1" ht="21">
      <c r="A33" s="192"/>
      <c r="B33" s="193"/>
      <c r="C33" s="219" t="s">
        <v>1235</v>
      </c>
      <c r="D33" s="211">
        <f>'แผนปฏิบัติการ ปี 65'!I832</f>
        <v>59900</v>
      </c>
      <c r="E33" s="212"/>
      <c r="F33" s="376"/>
      <c r="G33" s="213"/>
      <c r="H33" s="213"/>
      <c r="I33" s="214"/>
      <c r="J33" s="215"/>
      <c r="K33" s="216"/>
    </row>
    <row r="34" spans="1:11" s="24" customFormat="1" ht="21">
      <c r="A34" s="19"/>
      <c r="B34" s="22"/>
      <c r="C34" s="113" t="s">
        <v>62</v>
      </c>
      <c r="D34" s="25">
        <f>SUM(D8:D33)</f>
        <v>664515</v>
      </c>
      <c r="E34" s="25"/>
      <c r="F34" s="379"/>
      <c r="G34" s="379"/>
      <c r="H34" s="379"/>
      <c r="I34" s="23"/>
      <c r="J34" s="22"/>
      <c r="K34" s="20"/>
    </row>
    <row r="36" spans="1:10" ht="21">
      <c r="A36" s="10" t="s">
        <v>25</v>
      </c>
      <c r="B36" s="10"/>
      <c r="C36" s="123" t="s">
        <v>9</v>
      </c>
      <c r="D36" s="26"/>
      <c r="F36" s="27"/>
      <c r="H36" s="11" t="s">
        <v>9</v>
      </c>
      <c r="I36" s="28"/>
      <c r="J36" s="27"/>
    </row>
    <row r="37" spans="1:10" ht="24">
      <c r="A37" s="29"/>
      <c r="B37" s="29"/>
      <c r="C37" s="29"/>
      <c r="D37" s="30"/>
      <c r="E37" s="29"/>
      <c r="F37" s="27"/>
      <c r="G37" s="27"/>
      <c r="H37" s="27"/>
      <c r="I37" s="27"/>
      <c r="J37" s="27"/>
    </row>
    <row r="38" spans="1:10" ht="24">
      <c r="A38" s="29"/>
      <c r="B38" s="29"/>
      <c r="C38" s="29"/>
      <c r="D38" s="30"/>
      <c r="E38" s="29"/>
      <c r="F38" s="27"/>
      <c r="G38" s="27"/>
      <c r="H38" s="27"/>
      <c r="I38" s="27"/>
      <c r="J38" s="27"/>
    </row>
    <row r="40" ht="24"/>
    <row r="41" ht="24"/>
    <row r="42" ht="24"/>
  </sheetData>
  <sheetProtection/>
  <mergeCells count="4">
    <mergeCell ref="F4:I4"/>
    <mergeCell ref="A4:B4"/>
    <mergeCell ref="A1:K1"/>
    <mergeCell ref="A2:K2"/>
  </mergeCells>
  <printOptions/>
  <pageMargins left="0.11811023622047245" right="0.11811023622047245" top="0.3937007874015748" bottom="0.1968503937007874" header="0.1968503937007874" footer="0.1968503937007874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832"/>
  <sheetViews>
    <sheetView zoomScaleSheetLayoutView="90" zoomScalePageLayoutView="0" workbookViewId="0" topLeftCell="A772">
      <selection activeCell="K836" sqref="K836"/>
    </sheetView>
  </sheetViews>
  <sheetFormatPr defaultColWidth="9.140625" defaultRowHeight="20.25" customHeight="1"/>
  <cols>
    <col min="1" max="1" width="28.28125" style="31" customWidth="1"/>
    <col min="2" max="2" width="10.7109375" style="31" customWidth="1"/>
    <col min="3" max="3" width="8.421875" style="31" customWidth="1"/>
    <col min="4" max="6" width="4.421875" style="31" customWidth="1"/>
    <col min="7" max="7" width="4.421875" style="32" customWidth="1"/>
    <col min="8" max="8" width="21.7109375" style="33" bestFit="1" customWidth="1"/>
    <col min="9" max="9" width="10.7109375" style="34" customWidth="1"/>
    <col min="10" max="10" width="11.00390625" style="34" customWidth="1"/>
    <col min="11" max="11" width="20.8515625" style="35" customWidth="1"/>
    <col min="12" max="12" width="10.57421875" style="35" customWidth="1"/>
    <col min="13" max="13" width="14.00390625" style="31" customWidth="1"/>
    <col min="14" max="16384" width="9.140625" style="31" customWidth="1"/>
  </cols>
  <sheetData>
    <row r="1" ht="20.25" customHeight="1">
      <c r="M1" s="36"/>
    </row>
    <row r="2" spans="1:12" ht="20.25" customHeight="1">
      <c r="A2" s="37" t="s">
        <v>642</v>
      </c>
      <c r="B2" s="38"/>
      <c r="C2" s="38"/>
      <c r="D2" s="38"/>
      <c r="E2" s="38"/>
      <c r="F2" s="38"/>
      <c r="G2" s="39"/>
      <c r="H2" s="39"/>
      <c r="I2" s="40"/>
      <c r="J2" s="238"/>
      <c r="K2" s="40"/>
      <c r="L2" s="40"/>
    </row>
    <row r="3" spans="1:12" ht="20.25" customHeight="1">
      <c r="A3" s="37" t="s">
        <v>89</v>
      </c>
      <c r="B3" s="41"/>
      <c r="C3" s="41"/>
      <c r="D3" s="41"/>
      <c r="E3" s="41"/>
      <c r="F3" s="41"/>
      <c r="G3" s="39"/>
      <c r="H3" s="39"/>
      <c r="I3" s="40"/>
      <c r="J3" s="238"/>
      <c r="K3" s="40"/>
      <c r="L3" s="40"/>
    </row>
    <row r="4" spans="1:12" ht="20.25" customHeight="1">
      <c r="A4" s="42" t="s">
        <v>643</v>
      </c>
      <c r="B4" s="1"/>
      <c r="C4" s="1"/>
      <c r="D4" s="1"/>
      <c r="E4" s="1"/>
      <c r="F4" s="1"/>
      <c r="G4" s="39"/>
      <c r="H4" s="39"/>
      <c r="I4" s="40"/>
      <c r="J4" s="238"/>
      <c r="K4" s="43"/>
      <c r="L4" s="43"/>
    </row>
    <row r="5" spans="1:12" ht="20.25" customHeight="1">
      <c r="A5" s="42" t="s">
        <v>644</v>
      </c>
      <c r="B5" s="1"/>
      <c r="C5" s="1"/>
      <c r="D5" s="1"/>
      <c r="E5" s="1"/>
      <c r="F5" s="1"/>
      <c r="G5" s="39"/>
      <c r="H5" s="39"/>
      <c r="I5" s="40"/>
      <c r="J5" s="238"/>
      <c r="K5" s="43"/>
      <c r="L5" s="43"/>
    </row>
    <row r="6" spans="1:12" ht="20.25" customHeight="1">
      <c r="A6" s="42" t="s">
        <v>645</v>
      </c>
      <c r="B6" s="1"/>
      <c r="C6" s="1"/>
      <c r="D6" s="1"/>
      <c r="E6" s="1"/>
      <c r="F6" s="1"/>
      <c r="G6" s="39"/>
      <c r="H6" s="39"/>
      <c r="I6" s="40"/>
      <c r="J6" s="238"/>
      <c r="K6" s="43" t="s">
        <v>0</v>
      </c>
      <c r="L6" s="43"/>
    </row>
    <row r="7" spans="1:12" ht="20.25" customHeight="1">
      <c r="A7" s="42" t="s">
        <v>646</v>
      </c>
      <c r="B7" s="1"/>
      <c r="C7" s="1"/>
      <c r="D7" s="1"/>
      <c r="E7" s="1"/>
      <c r="F7" s="1"/>
      <c r="G7" s="39"/>
      <c r="H7" s="39"/>
      <c r="I7" s="40"/>
      <c r="J7" s="238"/>
      <c r="K7" s="43"/>
      <c r="L7" s="43"/>
    </row>
    <row r="8" spans="1:12" ht="20.25" customHeight="1">
      <c r="A8" s="42" t="s">
        <v>647</v>
      </c>
      <c r="B8" s="1"/>
      <c r="C8" s="1"/>
      <c r="D8" s="21"/>
      <c r="E8" s="21"/>
      <c r="F8" s="21"/>
      <c r="G8" s="39"/>
      <c r="H8" s="39"/>
      <c r="I8" s="40"/>
      <c r="J8" s="238"/>
      <c r="K8" s="43"/>
      <c r="L8" s="43"/>
    </row>
    <row r="9" spans="1:12" ht="20.25" customHeight="1">
      <c r="A9" s="42" t="s">
        <v>648</v>
      </c>
      <c r="B9" s="1"/>
      <c r="C9" s="1"/>
      <c r="D9" s="44"/>
      <c r="E9" s="44"/>
      <c r="F9" s="44"/>
      <c r="G9" s="39"/>
      <c r="H9" s="39"/>
      <c r="I9" s="40"/>
      <c r="J9" s="238"/>
      <c r="K9" s="40"/>
      <c r="L9" s="40"/>
    </row>
    <row r="10" spans="1:12" ht="20.25" customHeight="1">
      <c r="A10" s="42" t="s">
        <v>649</v>
      </c>
      <c r="B10" s="1"/>
      <c r="C10" s="1"/>
      <c r="D10" s="44"/>
      <c r="E10" s="44"/>
      <c r="F10" s="44"/>
      <c r="G10" s="39"/>
      <c r="H10" s="39"/>
      <c r="I10" s="40"/>
      <c r="J10" s="238"/>
      <c r="K10" s="40"/>
      <c r="L10" s="40"/>
    </row>
    <row r="11" spans="1:12" ht="20.25" customHeight="1">
      <c r="A11" s="42" t="s">
        <v>650</v>
      </c>
      <c r="B11" s="1"/>
      <c r="C11" s="1"/>
      <c r="D11" s="44"/>
      <c r="E11" s="44"/>
      <c r="F11" s="44"/>
      <c r="G11" s="39"/>
      <c r="H11" s="39"/>
      <c r="I11" s="40"/>
      <c r="J11" s="238"/>
      <c r="K11" s="40"/>
      <c r="L11" s="40"/>
    </row>
    <row r="12" spans="1:12" ht="20.25" customHeight="1">
      <c r="A12" s="42" t="s">
        <v>28</v>
      </c>
      <c r="B12" s="1"/>
      <c r="C12" s="1"/>
      <c r="D12" s="45"/>
      <c r="E12" s="45"/>
      <c r="F12" s="45"/>
      <c r="G12" s="39"/>
      <c r="H12" s="39"/>
      <c r="I12" s="40"/>
      <c r="J12" s="238"/>
      <c r="K12" s="40"/>
      <c r="L12" s="40"/>
    </row>
    <row r="13" spans="1:12" ht="20.25" customHeight="1">
      <c r="A13" s="393" t="s">
        <v>651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40"/>
    </row>
    <row r="14" spans="1:12" ht="20.25" customHeight="1">
      <c r="A14" s="394" t="s">
        <v>652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40"/>
    </row>
    <row r="15" spans="1:12" ht="20.25" customHeight="1">
      <c r="A15" s="394" t="s">
        <v>653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40"/>
    </row>
    <row r="16" spans="1:12" ht="20.25" customHeight="1">
      <c r="A16" s="394" t="s">
        <v>654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40"/>
    </row>
    <row r="17" spans="1:12" ht="20.25" customHeight="1">
      <c r="A17" s="42" t="s">
        <v>27</v>
      </c>
      <c r="B17" s="1"/>
      <c r="C17" s="1"/>
      <c r="D17" s="45"/>
      <c r="E17" s="45"/>
      <c r="F17" s="45"/>
      <c r="G17" s="39"/>
      <c r="H17" s="39"/>
      <c r="I17" s="40"/>
      <c r="J17" s="238"/>
      <c r="K17" s="40"/>
      <c r="L17" s="40"/>
    </row>
    <row r="18" spans="1:12" ht="20.25" customHeight="1">
      <c r="A18" s="42" t="s">
        <v>727</v>
      </c>
      <c r="B18" s="1"/>
      <c r="C18" s="1"/>
      <c r="D18" s="45"/>
      <c r="E18" s="45"/>
      <c r="F18" s="45"/>
      <c r="G18" s="39"/>
      <c r="H18" s="39"/>
      <c r="I18" s="40"/>
      <c r="J18" s="238"/>
      <c r="K18" s="40"/>
      <c r="L18" s="40"/>
    </row>
    <row r="19" spans="1:12" ht="20.25" customHeight="1">
      <c r="A19" s="42" t="s">
        <v>655</v>
      </c>
      <c r="B19" s="1"/>
      <c r="C19" s="1"/>
      <c r="D19" s="45"/>
      <c r="E19" s="45"/>
      <c r="F19" s="45"/>
      <c r="G19" s="39"/>
      <c r="H19" s="39"/>
      <c r="I19" s="40"/>
      <c r="J19" s="238"/>
      <c r="K19" s="40"/>
      <c r="L19" s="40"/>
    </row>
    <row r="20" spans="1:12" ht="20.25" customHeight="1">
      <c r="A20" s="42"/>
      <c r="D20" s="46"/>
      <c r="E20" s="46"/>
      <c r="F20" s="46"/>
      <c r="G20" s="39"/>
      <c r="H20" s="39"/>
      <c r="I20" s="40"/>
      <c r="J20" s="238"/>
      <c r="K20" s="40"/>
      <c r="L20" s="40"/>
    </row>
    <row r="21" spans="1:13" ht="20.25" customHeight="1">
      <c r="A21" s="47" t="s">
        <v>36</v>
      </c>
      <c r="B21" s="48" t="s">
        <v>2</v>
      </c>
      <c r="C21" s="48" t="s">
        <v>4</v>
      </c>
      <c r="D21" s="392" t="s">
        <v>37</v>
      </c>
      <c r="E21" s="392"/>
      <c r="F21" s="392"/>
      <c r="G21" s="392"/>
      <c r="H21" s="49" t="s">
        <v>35</v>
      </c>
      <c r="I21" s="50" t="s">
        <v>11</v>
      </c>
      <c r="J21" s="50" t="s">
        <v>26</v>
      </c>
      <c r="K21" s="364" t="s">
        <v>5</v>
      </c>
      <c r="L21" s="48" t="s">
        <v>6</v>
      </c>
      <c r="M21" s="50" t="s">
        <v>3</v>
      </c>
    </row>
    <row r="22" spans="1:13" ht="20.25" customHeight="1">
      <c r="A22" s="53"/>
      <c r="B22" s="54" t="s">
        <v>10</v>
      </c>
      <c r="C22" s="54" t="s">
        <v>30</v>
      </c>
      <c r="D22" s="55" t="s">
        <v>31</v>
      </c>
      <c r="E22" s="55" t="s">
        <v>32</v>
      </c>
      <c r="F22" s="55" t="s">
        <v>33</v>
      </c>
      <c r="G22" s="55" t="s">
        <v>34</v>
      </c>
      <c r="H22" s="56"/>
      <c r="I22" s="57" t="s">
        <v>12</v>
      </c>
      <c r="J22" s="57" t="s">
        <v>38</v>
      </c>
      <c r="K22" s="365" t="s">
        <v>29</v>
      </c>
      <c r="L22" s="58"/>
      <c r="M22" s="315"/>
    </row>
    <row r="23" spans="1:13" ht="20.25" customHeight="1">
      <c r="A23" s="61" t="s">
        <v>656</v>
      </c>
      <c r="B23" s="62"/>
      <c r="C23" s="220" t="s">
        <v>659</v>
      </c>
      <c r="D23" s="55" t="s">
        <v>258</v>
      </c>
      <c r="E23" s="55"/>
      <c r="F23" s="55"/>
      <c r="G23" s="55"/>
      <c r="H23" s="63"/>
      <c r="I23" s="64"/>
      <c r="J23" s="57"/>
      <c r="K23" s="65"/>
      <c r="L23" s="65"/>
      <c r="M23" s="367" t="s">
        <v>682</v>
      </c>
    </row>
    <row r="24" spans="1:13" ht="20.25" customHeight="1">
      <c r="A24" s="67" t="s">
        <v>657</v>
      </c>
      <c r="B24" s="68"/>
      <c r="C24" s="69"/>
      <c r="D24" s="70"/>
      <c r="E24" s="70"/>
      <c r="F24" s="70"/>
      <c r="G24" s="71"/>
      <c r="H24" s="72"/>
      <c r="I24" s="73"/>
      <c r="J24" s="239"/>
      <c r="K24" s="74"/>
      <c r="L24" s="74"/>
      <c r="M24" s="227" t="s">
        <v>683</v>
      </c>
    </row>
    <row r="25" spans="1:13" ht="20.25" customHeight="1">
      <c r="A25" s="3" t="s">
        <v>658</v>
      </c>
      <c r="B25" s="72"/>
      <c r="C25" s="75"/>
      <c r="D25" s="76"/>
      <c r="E25" s="76"/>
      <c r="F25" s="76"/>
      <c r="G25" s="77"/>
      <c r="H25" s="72"/>
      <c r="I25" s="78"/>
      <c r="J25" s="83"/>
      <c r="K25" s="79"/>
      <c r="L25" s="79"/>
      <c r="M25" s="2"/>
    </row>
    <row r="26" spans="1:13" ht="20.25" customHeight="1">
      <c r="A26" s="80" t="s">
        <v>660</v>
      </c>
      <c r="B26" s="68"/>
      <c r="C26" s="221" t="s">
        <v>662</v>
      </c>
      <c r="D26" s="70"/>
      <c r="E26" s="55" t="s">
        <v>258</v>
      </c>
      <c r="F26" s="70"/>
      <c r="G26" s="2"/>
      <c r="H26" s="72" t="s">
        <v>673</v>
      </c>
      <c r="I26" s="78">
        <v>1500</v>
      </c>
      <c r="J26" s="83" t="s">
        <v>641</v>
      </c>
      <c r="K26" s="81" t="s">
        <v>681</v>
      </c>
      <c r="L26" s="81"/>
      <c r="M26" s="2"/>
    </row>
    <row r="27" spans="1:13" ht="20.25" customHeight="1">
      <c r="A27" s="47" t="s">
        <v>1</v>
      </c>
      <c r="B27" s="48" t="s">
        <v>2</v>
      </c>
      <c r="C27" s="48" t="s">
        <v>4</v>
      </c>
      <c r="D27" s="392" t="s">
        <v>37</v>
      </c>
      <c r="E27" s="392"/>
      <c r="F27" s="392"/>
      <c r="G27" s="392"/>
      <c r="H27" s="49" t="s">
        <v>35</v>
      </c>
      <c r="I27" s="50" t="s">
        <v>11</v>
      </c>
      <c r="J27" s="50" t="s">
        <v>26</v>
      </c>
      <c r="K27" s="364" t="s">
        <v>5</v>
      </c>
      <c r="L27" s="48" t="s">
        <v>6</v>
      </c>
      <c r="M27" s="50" t="s">
        <v>3</v>
      </c>
    </row>
    <row r="28" spans="1:13" ht="20.25" customHeight="1">
      <c r="A28" s="53"/>
      <c r="B28" s="54" t="s">
        <v>10</v>
      </c>
      <c r="C28" s="54" t="s">
        <v>30</v>
      </c>
      <c r="D28" s="55" t="s">
        <v>31</v>
      </c>
      <c r="E28" s="55" t="s">
        <v>32</v>
      </c>
      <c r="F28" s="55" t="s">
        <v>33</v>
      </c>
      <c r="G28" s="55" t="s">
        <v>34</v>
      </c>
      <c r="H28" s="56"/>
      <c r="I28" s="57" t="s">
        <v>12</v>
      </c>
      <c r="J28" s="57"/>
      <c r="K28" s="365" t="s">
        <v>29</v>
      </c>
      <c r="L28" s="58"/>
      <c r="M28" s="315"/>
    </row>
    <row r="29" spans="1:13" ht="20.25" customHeight="1">
      <c r="A29" s="80" t="s">
        <v>661</v>
      </c>
      <c r="B29" s="72"/>
      <c r="C29" s="82"/>
      <c r="D29" s="83"/>
      <c r="E29" s="83"/>
      <c r="F29" s="83"/>
      <c r="G29" s="2"/>
      <c r="H29" s="72" t="s">
        <v>674</v>
      </c>
      <c r="I29" s="73"/>
      <c r="J29" s="240"/>
      <c r="K29" s="88"/>
      <c r="L29" s="366"/>
      <c r="M29" s="367" t="s">
        <v>682</v>
      </c>
    </row>
    <row r="30" spans="1:13" ht="20.25" customHeight="1">
      <c r="A30" s="3" t="s">
        <v>663</v>
      </c>
      <c r="B30" s="72" t="s">
        <v>676</v>
      </c>
      <c r="C30" s="222" t="s">
        <v>665</v>
      </c>
      <c r="D30" s="83"/>
      <c r="E30" s="55" t="s">
        <v>258</v>
      </c>
      <c r="F30" s="83"/>
      <c r="G30" s="2"/>
      <c r="H30" s="225" t="s">
        <v>675</v>
      </c>
      <c r="I30" s="73"/>
      <c r="J30" s="240"/>
      <c r="K30" s="88"/>
      <c r="L30" s="88"/>
      <c r="M30" s="227" t="s">
        <v>683</v>
      </c>
    </row>
    <row r="31" spans="1:13" ht="20.25" customHeight="1">
      <c r="A31" s="84" t="s">
        <v>664</v>
      </c>
      <c r="B31" s="72"/>
      <c r="C31" s="82"/>
      <c r="D31" s="83"/>
      <c r="E31" s="83"/>
      <c r="F31" s="83"/>
      <c r="G31" s="2"/>
      <c r="H31" s="225" t="s">
        <v>677</v>
      </c>
      <c r="I31" s="73">
        <f>15*60</f>
        <v>900</v>
      </c>
      <c r="J31" s="83" t="s">
        <v>641</v>
      </c>
      <c r="K31" s="88"/>
      <c r="L31" s="88"/>
      <c r="M31" s="2"/>
    </row>
    <row r="32" spans="1:13" ht="20.25" customHeight="1">
      <c r="A32" s="80" t="s">
        <v>661</v>
      </c>
      <c r="B32" s="85"/>
      <c r="C32" s="86"/>
      <c r="D32" s="87"/>
      <c r="E32" s="87"/>
      <c r="F32" s="87"/>
      <c r="G32" s="77"/>
      <c r="H32" s="72"/>
      <c r="I32" s="73"/>
      <c r="J32" s="240"/>
      <c r="K32" s="88"/>
      <c r="L32" s="88"/>
      <c r="M32" s="2"/>
    </row>
    <row r="33" spans="1:13" ht="20.25" customHeight="1">
      <c r="A33" s="80" t="s">
        <v>666</v>
      </c>
      <c r="B33" s="85"/>
      <c r="C33" s="223" t="s">
        <v>671</v>
      </c>
      <c r="D33" s="87"/>
      <c r="E33" s="55" t="s">
        <v>258</v>
      </c>
      <c r="F33" s="55" t="s">
        <v>258</v>
      </c>
      <c r="G33" s="55" t="s">
        <v>258</v>
      </c>
      <c r="H33" s="72"/>
      <c r="I33" s="73"/>
      <c r="J33" s="240"/>
      <c r="K33" s="88"/>
      <c r="L33" s="88"/>
      <c r="M33" s="2"/>
    </row>
    <row r="34" spans="1:13" ht="20.25" customHeight="1">
      <c r="A34" s="80" t="s">
        <v>667</v>
      </c>
      <c r="B34" s="85"/>
      <c r="C34" s="224" t="s">
        <v>672</v>
      </c>
      <c r="D34" s="87"/>
      <c r="E34" s="87"/>
      <c r="F34" s="87"/>
      <c r="G34" s="77"/>
      <c r="H34" s="72"/>
      <c r="I34" s="73"/>
      <c r="J34" s="240"/>
      <c r="K34" s="88"/>
      <c r="L34" s="88"/>
      <c r="M34" s="2"/>
    </row>
    <row r="35" spans="1:13" ht="20.25" customHeight="1">
      <c r="A35" s="80" t="s">
        <v>668</v>
      </c>
      <c r="B35" s="85"/>
      <c r="C35" s="224" t="s">
        <v>665</v>
      </c>
      <c r="D35" s="87"/>
      <c r="E35" s="55" t="s">
        <v>258</v>
      </c>
      <c r="F35" s="87"/>
      <c r="G35" s="77"/>
      <c r="H35" s="72" t="s">
        <v>678</v>
      </c>
      <c r="I35" s="73"/>
      <c r="J35" s="240"/>
      <c r="K35" s="88" t="s">
        <v>680</v>
      </c>
      <c r="L35" s="88"/>
      <c r="M35" s="2"/>
    </row>
    <row r="36" spans="1:13" ht="20.25" customHeight="1">
      <c r="A36" s="80" t="s">
        <v>669</v>
      </c>
      <c r="B36" s="85"/>
      <c r="C36" s="89"/>
      <c r="D36" s="87"/>
      <c r="E36" s="87"/>
      <c r="F36" s="87"/>
      <c r="G36" s="77"/>
      <c r="H36" s="225" t="s">
        <v>679</v>
      </c>
      <c r="I36" s="73">
        <f>90*20</f>
        <v>1800</v>
      </c>
      <c r="J36" s="83" t="s">
        <v>641</v>
      </c>
      <c r="K36" s="88"/>
      <c r="L36" s="88"/>
      <c r="M36" s="2"/>
    </row>
    <row r="37" spans="1:13" ht="20.25" customHeight="1">
      <c r="A37" s="80" t="s">
        <v>670</v>
      </c>
      <c r="B37" s="85"/>
      <c r="C37" s="89"/>
      <c r="D37" s="87"/>
      <c r="E37" s="87"/>
      <c r="F37" s="87"/>
      <c r="G37" s="77"/>
      <c r="H37" s="72"/>
      <c r="I37" s="73"/>
      <c r="J37" s="240"/>
      <c r="K37" s="88"/>
      <c r="L37" s="88"/>
      <c r="M37" s="2"/>
    </row>
    <row r="38" spans="1:13" ht="19.5" customHeight="1">
      <c r="A38" s="90" t="s">
        <v>7</v>
      </c>
      <c r="B38" s="91"/>
      <c r="C38" s="92"/>
      <c r="D38" s="91"/>
      <c r="E38" s="91"/>
      <c r="F38" s="91"/>
      <c r="G38" s="93"/>
      <c r="H38" s="94"/>
      <c r="I38" s="95"/>
      <c r="J38" s="50"/>
      <c r="K38" s="96"/>
      <c r="L38" s="363"/>
      <c r="M38" s="97"/>
    </row>
    <row r="39" spans="1:13" ht="19.5" customHeight="1">
      <c r="A39" s="391" t="s">
        <v>8</v>
      </c>
      <c r="B39" s="391"/>
      <c r="C39" s="391"/>
      <c r="D39" s="391"/>
      <c r="E39" s="391"/>
      <c r="F39" s="391"/>
      <c r="G39" s="391"/>
      <c r="H39" s="391"/>
      <c r="I39" s="98">
        <f>I26+I31+I36</f>
        <v>4200</v>
      </c>
      <c r="J39" s="99"/>
      <c r="K39" s="3"/>
      <c r="L39" s="3"/>
      <c r="M39" s="76"/>
    </row>
    <row r="41" ht="20.25" customHeight="1">
      <c r="A41" s="100"/>
    </row>
    <row r="53" spans="1:12" ht="20.25" customHeight="1">
      <c r="A53" s="37" t="s">
        <v>684</v>
      </c>
      <c r="B53" s="38"/>
      <c r="C53" s="38"/>
      <c r="D53" s="38"/>
      <c r="E53" s="38"/>
      <c r="F53" s="38"/>
      <c r="G53" s="39"/>
      <c r="H53" s="39"/>
      <c r="I53" s="40"/>
      <c r="J53" s="238"/>
      <c r="K53" s="40"/>
      <c r="L53" s="40"/>
    </row>
    <row r="54" spans="1:12" ht="20.25" customHeight="1">
      <c r="A54" s="37" t="s">
        <v>89</v>
      </c>
      <c r="B54" s="41"/>
      <c r="C54" s="41"/>
      <c r="D54" s="41"/>
      <c r="E54" s="41"/>
      <c r="F54" s="41"/>
      <c r="G54" s="39"/>
      <c r="H54" s="39"/>
      <c r="I54" s="40"/>
      <c r="J54" s="238"/>
      <c r="K54" s="40"/>
      <c r="L54" s="40"/>
    </row>
    <row r="55" spans="1:12" ht="20.25" customHeight="1">
      <c r="A55" s="42" t="s">
        <v>643</v>
      </c>
      <c r="B55" s="1"/>
      <c r="C55" s="1"/>
      <c r="D55" s="1"/>
      <c r="E55" s="1"/>
      <c r="F55" s="1"/>
      <c r="G55" s="39"/>
      <c r="H55" s="39"/>
      <c r="I55" s="40"/>
      <c r="J55" s="238"/>
      <c r="K55" s="43"/>
      <c r="L55" s="43"/>
    </row>
    <row r="56" spans="1:12" ht="20.25" customHeight="1">
      <c r="A56" s="42" t="s">
        <v>644</v>
      </c>
      <c r="B56" s="1"/>
      <c r="C56" s="1"/>
      <c r="D56" s="1"/>
      <c r="E56" s="1"/>
      <c r="F56" s="1"/>
      <c r="G56" s="39"/>
      <c r="H56" s="39"/>
      <c r="I56" s="40"/>
      <c r="J56" s="238"/>
      <c r="K56" s="43"/>
      <c r="L56" s="43"/>
    </row>
    <row r="57" spans="1:12" ht="20.25" customHeight="1">
      <c r="A57" s="42" t="s">
        <v>645</v>
      </c>
      <c r="B57" s="1"/>
      <c r="C57" s="1"/>
      <c r="D57" s="1"/>
      <c r="E57" s="1"/>
      <c r="F57" s="1"/>
      <c r="G57" s="39"/>
      <c r="H57" s="39"/>
      <c r="I57" s="40"/>
      <c r="J57" s="238"/>
      <c r="K57" s="43" t="s">
        <v>0</v>
      </c>
      <c r="L57" s="43"/>
    </row>
    <row r="58" spans="1:12" ht="20.25" customHeight="1">
      <c r="A58" s="42" t="s">
        <v>646</v>
      </c>
      <c r="B58" s="1"/>
      <c r="C58" s="1"/>
      <c r="D58" s="1"/>
      <c r="E58" s="1"/>
      <c r="F58" s="1"/>
      <c r="G58" s="39"/>
      <c r="H58" s="39"/>
      <c r="I58" s="40"/>
      <c r="J58" s="238"/>
      <c r="K58" s="43"/>
      <c r="L58" s="43"/>
    </row>
    <row r="59" spans="1:12" ht="20.25" customHeight="1">
      <c r="A59" s="42" t="s">
        <v>685</v>
      </c>
      <c r="B59" s="1"/>
      <c r="C59" s="1"/>
      <c r="D59" s="21"/>
      <c r="E59" s="21"/>
      <c r="F59" s="21"/>
      <c r="G59" s="39"/>
      <c r="H59" s="39"/>
      <c r="I59" s="40"/>
      <c r="J59" s="238"/>
      <c r="K59" s="43"/>
      <c r="L59" s="43"/>
    </row>
    <row r="60" spans="1:12" ht="20.25" customHeight="1">
      <c r="A60" s="42" t="s">
        <v>686</v>
      </c>
      <c r="B60" s="1"/>
      <c r="C60" s="1"/>
      <c r="D60" s="44"/>
      <c r="E60" s="44"/>
      <c r="F60" s="44"/>
      <c r="G60" s="39"/>
      <c r="H60" s="39"/>
      <c r="I60" s="40"/>
      <c r="J60" s="238"/>
      <c r="K60" s="40"/>
      <c r="L60" s="40"/>
    </row>
    <row r="61" spans="1:12" ht="20.25" customHeight="1">
      <c r="A61" s="42" t="s">
        <v>687</v>
      </c>
      <c r="B61" s="1"/>
      <c r="C61" s="1"/>
      <c r="D61" s="44"/>
      <c r="E61" s="44"/>
      <c r="F61" s="44"/>
      <c r="G61" s="39"/>
      <c r="H61" s="39"/>
      <c r="I61" s="40"/>
      <c r="J61" s="238"/>
      <c r="K61" s="40"/>
      <c r="L61" s="40"/>
    </row>
    <row r="62" spans="1:12" ht="20.25" customHeight="1">
      <c r="A62" s="42" t="s">
        <v>688</v>
      </c>
      <c r="B62" s="1"/>
      <c r="C62" s="1"/>
      <c r="D62" s="44"/>
      <c r="E62" s="44"/>
      <c r="F62" s="44"/>
      <c r="G62" s="39"/>
      <c r="H62" s="39"/>
      <c r="I62" s="40"/>
      <c r="J62" s="238"/>
      <c r="K62" s="40"/>
      <c r="L62" s="40"/>
    </row>
    <row r="63" spans="1:12" ht="20.25" customHeight="1">
      <c r="A63" s="42" t="s">
        <v>689</v>
      </c>
      <c r="B63" s="1"/>
      <c r="C63" s="1"/>
      <c r="D63" s="45"/>
      <c r="E63" s="45"/>
      <c r="F63" s="45"/>
      <c r="G63" s="39"/>
      <c r="H63" s="39"/>
      <c r="I63" s="40"/>
      <c r="J63" s="238"/>
      <c r="K63" s="40"/>
      <c r="L63" s="40"/>
    </row>
    <row r="64" spans="1:12" ht="20.25" customHeight="1">
      <c r="A64" s="394" t="s">
        <v>690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40"/>
    </row>
    <row r="65" spans="1:12" ht="20.25" customHeight="1">
      <c r="A65" s="394" t="s">
        <v>691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40"/>
    </row>
    <row r="66" spans="1:12" ht="20.25" customHeight="1">
      <c r="A66" s="42" t="s">
        <v>27</v>
      </c>
      <c r="B66" s="1"/>
      <c r="C66" s="1"/>
      <c r="D66" s="45"/>
      <c r="E66" s="45"/>
      <c r="F66" s="45"/>
      <c r="G66" s="39"/>
      <c r="H66" s="39"/>
      <c r="I66" s="40"/>
      <c r="J66" s="238"/>
      <c r="K66" s="40"/>
      <c r="L66" s="40"/>
    </row>
    <row r="67" spans="1:12" ht="20.25" customHeight="1">
      <c r="A67" s="228" t="s">
        <v>692</v>
      </c>
      <c r="B67" s="1"/>
      <c r="C67" s="1"/>
      <c r="D67" s="45"/>
      <c r="E67" s="45"/>
      <c r="F67" s="45"/>
      <c r="G67" s="39"/>
      <c r="H67" s="39"/>
      <c r="I67" s="40"/>
      <c r="J67" s="238"/>
      <c r="K67" s="40"/>
      <c r="L67" s="40"/>
    </row>
    <row r="68" spans="1:12" ht="20.25" customHeight="1">
      <c r="A68" s="228" t="s">
        <v>693</v>
      </c>
      <c r="B68" s="1"/>
      <c r="C68" s="1"/>
      <c r="D68" s="45"/>
      <c r="E68" s="45"/>
      <c r="F68" s="45"/>
      <c r="G68" s="39"/>
      <c r="H68" s="39"/>
      <c r="I68" s="40"/>
      <c r="J68" s="238"/>
      <c r="K68" s="40"/>
      <c r="L68" s="40"/>
    </row>
    <row r="69" spans="1:13" ht="20.25" customHeight="1">
      <c r="A69" s="47" t="s">
        <v>36</v>
      </c>
      <c r="B69" s="48" t="s">
        <v>2</v>
      </c>
      <c r="C69" s="48" t="s">
        <v>4</v>
      </c>
      <c r="D69" s="392" t="s">
        <v>37</v>
      </c>
      <c r="E69" s="392"/>
      <c r="F69" s="392"/>
      <c r="G69" s="392"/>
      <c r="H69" s="49" t="s">
        <v>35</v>
      </c>
      <c r="I69" s="50" t="s">
        <v>11</v>
      </c>
      <c r="J69" s="50" t="s">
        <v>26</v>
      </c>
      <c r="K69" s="50" t="s">
        <v>5</v>
      </c>
      <c r="L69" s="51" t="s">
        <v>6</v>
      </c>
      <c r="M69" s="52" t="s">
        <v>3</v>
      </c>
    </row>
    <row r="70" spans="1:13" ht="20.25" customHeight="1">
      <c r="A70" s="53"/>
      <c r="B70" s="54" t="s">
        <v>10</v>
      </c>
      <c r="C70" s="54" t="s">
        <v>30</v>
      </c>
      <c r="D70" s="55" t="s">
        <v>31</v>
      </c>
      <c r="E70" s="55" t="s">
        <v>32</v>
      </c>
      <c r="F70" s="55" t="s">
        <v>33</v>
      </c>
      <c r="G70" s="55" t="s">
        <v>34</v>
      </c>
      <c r="H70" s="56"/>
      <c r="I70" s="57" t="s">
        <v>12</v>
      </c>
      <c r="J70" s="57" t="s">
        <v>38</v>
      </c>
      <c r="K70" s="58" t="s">
        <v>29</v>
      </c>
      <c r="L70" s="59"/>
      <c r="M70" s="60"/>
    </row>
    <row r="71" spans="1:13" ht="20.25" customHeight="1">
      <c r="A71" s="237" t="s">
        <v>694</v>
      </c>
      <c r="B71" s="241" t="s">
        <v>697</v>
      </c>
      <c r="C71" s="242" t="s">
        <v>702</v>
      </c>
      <c r="D71" s="55"/>
      <c r="E71" s="55" t="s">
        <v>258</v>
      </c>
      <c r="F71" s="55"/>
      <c r="G71" s="55"/>
      <c r="H71" s="63" t="s">
        <v>696</v>
      </c>
      <c r="I71" s="64"/>
      <c r="J71" s="57"/>
      <c r="K71" s="249" t="s">
        <v>721</v>
      </c>
      <c r="L71" s="66"/>
      <c r="M71" s="226" t="s">
        <v>725</v>
      </c>
    </row>
    <row r="72" spans="1:13" ht="20.25" customHeight="1">
      <c r="A72" s="67"/>
      <c r="B72" s="240" t="s">
        <v>708</v>
      </c>
      <c r="C72" s="69"/>
      <c r="D72" s="70"/>
      <c r="E72" s="70"/>
      <c r="F72" s="70"/>
      <c r="G72" s="71"/>
      <c r="H72" s="72" t="s">
        <v>695</v>
      </c>
      <c r="I72" s="73">
        <f>80*25*2</f>
        <v>4000</v>
      </c>
      <c r="J72" s="239" t="s">
        <v>641</v>
      </c>
      <c r="K72" s="74" t="s">
        <v>722</v>
      </c>
      <c r="L72" s="74"/>
      <c r="M72" s="227" t="s">
        <v>726</v>
      </c>
    </row>
    <row r="73" spans="1:13" ht="20.25" customHeight="1">
      <c r="A73" s="3"/>
      <c r="B73" s="240" t="s">
        <v>707</v>
      </c>
      <c r="C73" s="75"/>
      <c r="D73" s="76"/>
      <c r="E73" s="76"/>
      <c r="F73" s="76"/>
      <c r="G73" s="77"/>
      <c r="H73" s="72" t="s">
        <v>698</v>
      </c>
      <c r="I73" s="78"/>
      <c r="J73" s="83"/>
      <c r="K73" s="79"/>
      <c r="L73" s="79"/>
      <c r="M73" s="2"/>
    </row>
    <row r="74" spans="1:13" ht="20.25" customHeight="1">
      <c r="A74" s="80"/>
      <c r="B74" s="68"/>
      <c r="C74" s="221"/>
      <c r="D74" s="70"/>
      <c r="E74" s="55"/>
      <c r="F74" s="70"/>
      <c r="G74" s="2"/>
      <c r="H74" s="72" t="s">
        <v>699</v>
      </c>
      <c r="I74" s="78">
        <f>80*60</f>
        <v>4800</v>
      </c>
      <c r="J74" s="239" t="s">
        <v>641</v>
      </c>
      <c r="K74" s="81"/>
      <c r="L74" s="81"/>
      <c r="M74" s="2"/>
    </row>
    <row r="75" spans="1:13" ht="20.25" customHeight="1">
      <c r="A75" s="229"/>
      <c r="B75" s="230"/>
      <c r="C75" s="231"/>
      <c r="D75" s="70"/>
      <c r="E75" s="55"/>
      <c r="F75" s="70"/>
      <c r="G75" s="2"/>
      <c r="H75" s="232" t="s">
        <v>700</v>
      </c>
      <c r="I75" s="233"/>
      <c r="J75" s="94"/>
      <c r="K75" s="234"/>
      <c r="L75" s="235"/>
      <c r="M75" s="236"/>
    </row>
    <row r="76" spans="1:13" ht="20.25" customHeight="1">
      <c r="A76" s="229"/>
      <c r="B76" s="230"/>
      <c r="C76" s="231"/>
      <c r="D76" s="70"/>
      <c r="E76" s="55"/>
      <c r="F76" s="70"/>
      <c r="G76" s="2"/>
      <c r="H76" s="232" t="s">
        <v>701</v>
      </c>
      <c r="I76" s="233">
        <f>6*600</f>
        <v>3600</v>
      </c>
      <c r="J76" s="239" t="s">
        <v>641</v>
      </c>
      <c r="K76" s="234"/>
      <c r="L76" s="235"/>
      <c r="M76" s="236"/>
    </row>
    <row r="77" spans="1:13" ht="20.25" customHeight="1">
      <c r="A77" s="80"/>
      <c r="B77" s="68"/>
      <c r="C77" s="221"/>
      <c r="D77" s="70"/>
      <c r="E77" s="55"/>
      <c r="F77" s="70"/>
      <c r="G77" s="2"/>
      <c r="H77" s="82" t="s">
        <v>703</v>
      </c>
      <c r="I77" s="243">
        <f>SUM(I71:I76)</f>
        <v>12400</v>
      </c>
      <c r="J77" s="83"/>
      <c r="K77" s="81"/>
      <c r="L77" s="81"/>
      <c r="M77" s="2"/>
    </row>
    <row r="78" spans="1:13" ht="20.25" customHeight="1">
      <c r="A78" s="80"/>
      <c r="B78" s="68"/>
      <c r="C78" s="221"/>
      <c r="D78" s="70"/>
      <c r="E78" s="55"/>
      <c r="F78" s="70"/>
      <c r="G78" s="2"/>
      <c r="H78" s="72"/>
      <c r="I78" s="78"/>
      <c r="J78" s="83"/>
      <c r="K78" s="81"/>
      <c r="L78" s="81"/>
      <c r="M78" s="2"/>
    </row>
    <row r="79" spans="1:13" ht="20.25" customHeight="1">
      <c r="A79" s="47" t="s">
        <v>1</v>
      </c>
      <c r="B79" s="48" t="s">
        <v>2</v>
      </c>
      <c r="C79" s="48" t="s">
        <v>4</v>
      </c>
      <c r="D79" s="392" t="s">
        <v>37</v>
      </c>
      <c r="E79" s="392"/>
      <c r="F79" s="392"/>
      <c r="G79" s="392"/>
      <c r="H79" s="49" t="s">
        <v>35</v>
      </c>
      <c r="I79" s="50" t="s">
        <v>11</v>
      </c>
      <c r="J79" s="50" t="s">
        <v>26</v>
      </c>
      <c r="K79" s="50" t="s">
        <v>5</v>
      </c>
      <c r="L79" s="51" t="s">
        <v>6</v>
      </c>
      <c r="M79" s="52" t="s">
        <v>3</v>
      </c>
    </row>
    <row r="80" spans="1:13" ht="20.25" customHeight="1">
      <c r="A80" s="53"/>
      <c r="B80" s="54" t="s">
        <v>10</v>
      </c>
      <c r="C80" s="54" t="s">
        <v>30</v>
      </c>
      <c r="D80" s="55" t="s">
        <v>31</v>
      </c>
      <c r="E80" s="55" t="s">
        <v>32</v>
      </c>
      <c r="F80" s="55" t="s">
        <v>33</v>
      </c>
      <c r="G80" s="55" t="s">
        <v>34</v>
      </c>
      <c r="H80" s="56"/>
      <c r="I80" s="57" t="s">
        <v>12</v>
      </c>
      <c r="J80" s="57"/>
      <c r="K80" s="58" t="s">
        <v>29</v>
      </c>
      <c r="L80" s="59"/>
      <c r="M80" s="60"/>
    </row>
    <row r="81" spans="1:13" ht="20.25" customHeight="1">
      <c r="A81" s="80" t="s">
        <v>704</v>
      </c>
      <c r="B81" s="241" t="s">
        <v>697</v>
      </c>
      <c r="C81" s="82"/>
      <c r="D81" s="83"/>
      <c r="E81" s="83"/>
      <c r="F81" s="83"/>
      <c r="G81" s="2"/>
      <c r="H81" s="63" t="s">
        <v>696</v>
      </c>
      <c r="I81" s="64"/>
      <c r="J81" s="57"/>
      <c r="K81" s="88" t="s">
        <v>723</v>
      </c>
      <c r="L81" s="88"/>
      <c r="M81" s="226" t="s">
        <v>725</v>
      </c>
    </row>
    <row r="82" spans="1:13" ht="20.25" customHeight="1">
      <c r="A82" s="3" t="s">
        <v>705</v>
      </c>
      <c r="B82" s="240" t="s">
        <v>708</v>
      </c>
      <c r="C82" s="246" t="s">
        <v>706</v>
      </c>
      <c r="D82" s="83"/>
      <c r="E82" s="55"/>
      <c r="F82" s="83" t="s">
        <v>258</v>
      </c>
      <c r="G82" s="2"/>
      <c r="H82" s="72" t="s">
        <v>710</v>
      </c>
      <c r="I82" s="73">
        <f>45*25</f>
        <v>1125</v>
      </c>
      <c r="J82" s="239" t="s">
        <v>641</v>
      </c>
      <c r="K82" s="88" t="s">
        <v>724</v>
      </c>
      <c r="L82" s="88"/>
      <c r="M82" s="227" t="s">
        <v>726</v>
      </c>
    </row>
    <row r="83" spans="1:13" ht="20.25" customHeight="1">
      <c r="A83" s="84"/>
      <c r="B83" s="240" t="s">
        <v>709</v>
      </c>
      <c r="C83" s="82"/>
      <c r="D83" s="83"/>
      <c r="E83" s="83"/>
      <c r="F83" s="83"/>
      <c r="G83" s="2"/>
      <c r="H83" s="72" t="s">
        <v>698</v>
      </c>
      <c r="I83" s="78"/>
      <c r="J83" s="83"/>
      <c r="K83" s="88"/>
      <c r="L83" s="88"/>
      <c r="M83" s="2"/>
    </row>
    <row r="84" spans="1:13" ht="20.25" customHeight="1">
      <c r="A84" s="80"/>
      <c r="B84" s="85"/>
      <c r="C84" s="86"/>
      <c r="D84" s="87"/>
      <c r="E84" s="87"/>
      <c r="F84" s="87"/>
      <c r="G84" s="77"/>
      <c r="H84" s="72" t="s">
        <v>711</v>
      </c>
      <c r="I84" s="78">
        <f>45*60</f>
        <v>2700</v>
      </c>
      <c r="J84" s="239" t="s">
        <v>641</v>
      </c>
      <c r="K84" s="88"/>
      <c r="L84" s="88"/>
      <c r="M84" s="2"/>
    </row>
    <row r="85" spans="1:13" ht="20.25" customHeight="1">
      <c r="A85" s="80"/>
      <c r="B85" s="85"/>
      <c r="C85" s="223"/>
      <c r="D85" s="87"/>
      <c r="E85" s="55"/>
      <c r="F85" s="55"/>
      <c r="G85" s="55"/>
      <c r="H85" s="82" t="s">
        <v>703</v>
      </c>
      <c r="I85" s="243">
        <f>SUM(I79:I84)</f>
        <v>3825</v>
      </c>
      <c r="J85" s="240"/>
      <c r="K85" s="88"/>
      <c r="L85" s="88"/>
      <c r="M85" s="2"/>
    </row>
    <row r="86" spans="1:13" ht="20.25" customHeight="1">
      <c r="A86" s="80" t="s">
        <v>712</v>
      </c>
      <c r="B86" s="85"/>
      <c r="C86" s="224"/>
      <c r="D86" s="87"/>
      <c r="E86" s="87"/>
      <c r="F86" s="87"/>
      <c r="G86" s="77"/>
      <c r="H86" s="72"/>
      <c r="I86" s="73"/>
      <c r="J86" s="240"/>
      <c r="K86" s="88" t="s">
        <v>723</v>
      </c>
      <c r="L86" s="88"/>
      <c r="M86" s="2"/>
    </row>
    <row r="87" spans="1:13" ht="20.25" customHeight="1">
      <c r="A87" s="80" t="s">
        <v>713</v>
      </c>
      <c r="B87" s="241" t="s">
        <v>697</v>
      </c>
      <c r="C87" s="248" t="s">
        <v>717</v>
      </c>
      <c r="D87" s="87"/>
      <c r="E87" s="55"/>
      <c r="F87" s="83" t="s">
        <v>258</v>
      </c>
      <c r="G87" s="77"/>
      <c r="H87" s="63" t="s">
        <v>696</v>
      </c>
      <c r="I87" s="64"/>
      <c r="J87" s="57"/>
      <c r="K87" s="88" t="s">
        <v>724</v>
      </c>
      <c r="L87" s="88"/>
      <c r="M87" s="2"/>
    </row>
    <row r="88" spans="1:13" ht="20.25" customHeight="1">
      <c r="A88" s="80" t="s">
        <v>714</v>
      </c>
      <c r="B88" s="247" t="s">
        <v>716</v>
      </c>
      <c r="C88" s="89"/>
      <c r="D88" s="87"/>
      <c r="E88" s="87"/>
      <c r="F88" s="87"/>
      <c r="G88" s="77"/>
      <c r="H88" s="72" t="s">
        <v>715</v>
      </c>
      <c r="I88" s="73">
        <f>35*25</f>
        <v>875</v>
      </c>
      <c r="J88" s="239" t="s">
        <v>641</v>
      </c>
      <c r="K88" s="88"/>
      <c r="L88" s="88"/>
      <c r="M88" s="2"/>
    </row>
    <row r="89" spans="1:13" ht="20.25" customHeight="1">
      <c r="A89" s="80" t="s">
        <v>718</v>
      </c>
      <c r="B89" s="247"/>
      <c r="C89" s="89"/>
      <c r="D89" s="87"/>
      <c r="E89" s="87"/>
      <c r="F89" s="87"/>
      <c r="G89" s="77"/>
      <c r="H89" s="63" t="s">
        <v>696</v>
      </c>
      <c r="I89" s="64"/>
      <c r="J89" s="57"/>
      <c r="K89" s="88"/>
      <c r="L89" s="88"/>
      <c r="M89" s="2"/>
    </row>
    <row r="90" spans="1:13" ht="20.25" customHeight="1">
      <c r="A90" s="80"/>
      <c r="B90" s="247"/>
      <c r="C90" s="89"/>
      <c r="D90" s="87"/>
      <c r="E90" s="87"/>
      <c r="F90" s="87"/>
      <c r="G90" s="77"/>
      <c r="H90" s="72" t="s">
        <v>719</v>
      </c>
      <c r="I90" s="73">
        <f>80*25*2</f>
        <v>4000</v>
      </c>
      <c r="J90" s="239" t="s">
        <v>641</v>
      </c>
      <c r="K90" s="88"/>
      <c r="L90" s="88"/>
      <c r="M90" s="2"/>
    </row>
    <row r="91" spans="1:13" ht="20.25" customHeight="1">
      <c r="A91" s="80"/>
      <c r="B91" s="247"/>
      <c r="C91" s="89"/>
      <c r="D91" s="87"/>
      <c r="E91" s="87"/>
      <c r="F91" s="87"/>
      <c r="G91" s="77"/>
      <c r="H91" s="72" t="s">
        <v>698</v>
      </c>
      <c r="I91" s="78"/>
      <c r="J91" s="83"/>
      <c r="K91" s="88"/>
      <c r="L91" s="88"/>
      <c r="M91" s="2"/>
    </row>
    <row r="92" spans="1:13" ht="20.25" customHeight="1">
      <c r="A92" s="80"/>
      <c r="B92" s="247"/>
      <c r="C92" s="89"/>
      <c r="D92" s="87"/>
      <c r="E92" s="87"/>
      <c r="F92" s="87"/>
      <c r="G92" s="77"/>
      <c r="H92" s="72" t="s">
        <v>699</v>
      </c>
      <c r="I92" s="78">
        <f>80*60</f>
        <v>4800</v>
      </c>
      <c r="J92" s="239" t="s">
        <v>641</v>
      </c>
      <c r="K92" s="88"/>
      <c r="L92" s="88"/>
      <c r="M92" s="2"/>
    </row>
    <row r="93" spans="1:13" ht="20.25" customHeight="1">
      <c r="A93" s="80"/>
      <c r="B93" s="247"/>
      <c r="C93" s="89"/>
      <c r="D93" s="87"/>
      <c r="E93" s="87"/>
      <c r="F93" s="87"/>
      <c r="G93" s="77"/>
      <c r="H93" s="72" t="s">
        <v>720</v>
      </c>
      <c r="I93" s="73">
        <v>1000</v>
      </c>
      <c r="J93" s="239" t="s">
        <v>641</v>
      </c>
      <c r="K93" s="88"/>
      <c r="L93" s="88"/>
      <c r="M93" s="2"/>
    </row>
    <row r="94" spans="1:13" ht="20.25" customHeight="1">
      <c r="A94" s="80"/>
      <c r="B94" s="247"/>
      <c r="C94" s="89"/>
      <c r="D94" s="87"/>
      <c r="E94" s="87"/>
      <c r="F94" s="87"/>
      <c r="G94" s="77"/>
      <c r="H94" s="82" t="s">
        <v>703</v>
      </c>
      <c r="I94" s="243">
        <f>SUM(I87:I93)</f>
        <v>10675</v>
      </c>
      <c r="J94" s="239"/>
      <c r="K94" s="88"/>
      <c r="L94" s="88"/>
      <c r="M94" s="2"/>
    </row>
    <row r="95" spans="1:13" ht="20.25" customHeight="1">
      <c r="A95" s="90" t="s">
        <v>7</v>
      </c>
      <c r="B95" s="91"/>
      <c r="C95" s="92"/>
      <c r="D95" s="91"/>
      <c r="E95" s="91"/>
      <c r="F95" s="91"/>
      <c r="G95" s="93"/>
      <c r="H95" s="94"/>
      <c r="I95" s="95"/>
      <c r="J95" s="50"/>
      <c r="K95" s="96"/>
      <c r="L95" s="96"/>
      <c r="M95" s="97"/>
    </row>
    <row r="96" spans="1:13" ht="20.25" customHeight="1">
      <c r="A96" s="391" t="s">
        <v>8</v>
      </c>
      <c r="B96" s="391"/>
      <c r="C96" s="391"/>
      <c r="D96" s="391"/>
      <c r="E96" s="391"/>
      <c r="F96" s="391"/>
      <c r="G96" s="391"/>
      <c r="H96" s="391"/>
      <c r="I96" s="98">
        <f>I77+I85+I94</f>
        <v>26900</v>
      </c>
      <c r="J96" s="99"/>
      <c r="K96" s="3"/>
      <c r="L96" s="3"/>
      <c r="M96" s="76"/>
    </row>
    <row r="105" spans="1:11" ht="20.25" customHeight="1">
      <c r="A105" s="37" t="s">
        <v>728</v>
      </c>
      <c r="B105" s="38"/>
      <c r="C105" s="38"/>
      <c r="D105" s="38"/>
      <c r="E105" s="38"/>
      <c r="F105" s="38"/>
      <c r="G105" s="39"/>
      <c r="H105" s="39"/>
      <c r="I105" s="40"/>
      <c r="J105" s="238"/>
      <c r="K105" s="40"/>
    </row>
    <row r="106" spans="1:11" ht="20.25" customHeight="1">
      <c r="A106" s="37" t="s">
        <v>89</v>
      </c>
      <c r="B106" s="41"/>
      <c r="C106" s="41"/>
      <c r="D106" s="41"/>
      <c r="E106" s="41"/>
      <c r="F106" s="41"/>
      <c r="G106" s="39"/>
      <c r="H106" s="39"/>
      <c r="I106" s="40"/>
      <c r="J106" s="238"/>
      <c r="K106" s="40"/>
    </row>
    <row r="107" spans="1:11" ht="20.25" customHeight="1">
      <c r="A107" s="42" t="s">
        <v>643</v>
      </c>
      <c r="B107" s="1"/>
      <c r="C107" s="1"/>
      <c r="D107" s="1"/>
      <c r="E107" s="1"/>
      <c r="F107" s="1"/>
      <c r="G107" s="39"/>
      <c r="H107" s="39"/>
      <c r="I107" s="40"/>
      <c r="J107" s="238"/>
      <c r="K107" s="43"/>
    </row>
    <row r="108" spans="1:11" ht="20.25" customHeight="1">
      <c r="A108" s="42" t="s">
        <v>644</v>
      </c>
      <c r="B108" s="1"/>
      <c r="C108" s="1"/>
      <c r="D108" s="1"/>
      <c r="E108" s="1"/>
      <c r="F108" s="1"/>
      <c r="G108" s="39"/>
      <c r="H108" s="39"/>
      <c r="I108" s="40"/>
      <c r="J108" s="238"/>
      <c r="K108" s="43"/>
    </row>
    <row r="109" spans="1:11" ht="20.25" customHeight="1">
      <c r="A109" s="42" t="s">
        <v>645</v>
      </c>
      <c r="B109" s="1"/>
      <c r="C109" s="1"/>
      <c r="D109" s="1"/>
      <c r="E109" s="1"/>
      <c r="F109" s="1"/>
      <c r="G109" s="39"/>
      <c r="H109" s="39"/>
      <c r="I109" s="40"/>
      <c r="J109" s="238"/>
      <c r="K109" s="43" t="s">
        <v>0</v>
      </c>
    </row>
    <row r="110" spans="1:11" ht="20.25" customHeight="1">
      <c r="A110" s="42" t="s">
        <v>646</v>
      </c>
      <c r="B110" s="1"/>
      <c r="C110" s="1"/>
      <c r="D110" s="1"/>
      <c r="E110" s="1"/>
      <c r="F110" s="1"/>
      <c r="G110" s="39"/>
      <c r="H110" s="39"/>
      <c r="I110" s="40"/>
      <c r="J110" s="238"/>
      <c r="K110" s="43"/>
    </row>
    <row r="111" spans="1:11" ht="20.25" customHeight="1">
      <c r="A111" s="42" t="s">
        <v>730</v>
      </c>
      <c r="B111" s="1"/>
      <c r="C111" s="1"/>
      <c r="D111" s="21"/>
      <c r="E111" s="21"/>
      <c r="F111" s="21"/>
      <c r="G111" s="39"/>
      <c r="H111" s="39"/>
      <c r="I111" s="40"/>
      <c r="J111" s="238"/>
      <c r="K111" s="43"/>
    </row>
    <row r="112" spans="1:11" ht="20.25" customHeight="1">
      <c r="A112" s="42" t="s">
        <v>731</v>
      </c>
      <c r="B112" s="1"/>
      <c r="C112" s="1"/>
      <c r="D112" s="44"/>
      <c r="E112" s="44"/>
      <c r="F112" s="44"/>
      <c r="G112" s="39"/>
      <c r="H112" s="39"/>
      <c r="I112" s="40"/>
      <c r="J112" s="238"/>
      <c r="K112" s="40"/>
    </row>
    <row r="113" spans="1:11" ht="20.25" customHeight="1">
      <c r="A113" s="42" t="s">
        <v>732</v>
      </c>
      <c r="B113" s="1"/>
      <c r="C113" s="1"/>
      <c r="D113" s="44"/>
      <c r="E113" s="44"/>
      <c r="F113" s="44"/>
      <c r="G113" s="39"/>
      <c r="H113" s="39"/>
      <c r="I113" s="40"/>
      <c r="J113" s="238"/>
      <c r="K113" s="40"/>
    </row>
    <row r="114" spans="1:11" ht="20.25" customHeight="1">
      <c r="A114" s="42" t="s">
        <v>733</v>
      </c>
      <c r="B114" s="1"/>
      <c r="C114" s="1"/>
      <c r="D114" s="44"/>
      <c r="E114" s="44"/>
      <c r="F114" s="44"/>
      <c r="G114" s="39"/>
      <c r="H114" s="39"/>
      <c r="I114" s="40"/>
      <c r="J114" s="238"/>
      <c r="K114" s="40"/>
    </row>
    <row r="115" spans="1:11" ht="20.25" customHeight="1">
      <c r="A115" s="42" t="s">
        <v>729</v>
      </c>
      <c r="B115" s="1"/>
      <c r="C115" s="1"/>
      <c r="D115" s="45"/>
      <c r="E115" s="45"/>
      <c r="F115" s="45"/>
      <c r="G115" s="39"/>
      <c r="H115" s="39"/>
      <c r="I115" s="40"/>
      <c r="J115" s="238"/>
      <c r="K115" s="40"/>
    </row>
    <row r="116" spans="1:11" ht="20.25" customHeight="1">
      <c r="A116" s="394" t="s">
        <v>734</v>
      </c>
      <c r="B116" s="394"/>
      <c r="C116" s="394"/>
      <c r="D116" s="394"/>
      <c r="E116" s="394"/>
      <c r="F116" s="394"/>
      <c r="G116" s="394"/>
      <c r="H116" s="394"/>
      <c r="I116" s="394"/>
      <c r="J116" s="394"/>
      <c r="K116" s="394"/>
    </row>
    <row r="117" spans="1:11" ht="20.25" customHeight="1">
      <c r="A117" s="394" t="s">
        <v>735</v>
      </c>
      <c r="B117" s="394"/>
      <c r="C117" s="394"/>
      <c r="D117" s="394"/>
      <c r="E117" s="394"/>
      <c r="F117" s="394"/>
      <c r="G117" s="394"/>
      <c r="H117" s="394"/>
      <c r="I117" s="394"/>
      <c r="J117" s="394"/>
      <c r="K117" s="394"/>
    </row>
    <row r="118" spans="1:11" ht="20.25" customHeight="1">
      <c r="A118" s="42" t="s">
        <v>27</v>
      </c>
      <c r="B118" s="1"/>
      <c r="C118" s="1"/>
      <c r="D118" s="45"/>
      <c r="E118" s="45"/>
      <c r="F118" s="45"/>
      <c r="G118" s="39"/>
      <c r="H118" s="39"/>
      <c r="I118" s="40"/>
      <c r="J118" s="238"/>
      <c r="K118" s="40"/>
    </row>
    <row r="119" spans="1:11" ht="20.25" customHeight="1">
      <c r="A119" s="228" t="s">
        <v>736</v>
      </c>
      <c r="B119" s="1"/>
      <c r="C119" s="1"/>
      <c r="D119" s="45"/>
      <c r="E119" s="45"/>
      <c r="F119" s="45"/>
      <c r="G119" s="39"/>
      <c r="H119" s="39"/>
      <c r="I119" s="40"/>
      <c r="J119" s="238"/>
      <c r="K119" s="40"/>
    </row>
    <row r="120" spans="1:11" ht="20.25" customHeight="1">
      <c r="A120" s="228" t="s">
        <v>737</v>
      </c>
      <c r="B120" s="1"/>
      <c r="C120" s="1"/>
      <c r="D120" s="45"/>
      <c r="E120" s="45"/>
      <c r="F120" s="45"/>
      <c r="G120" s="39"/>
      <c r="H120" s="39"/>
      <c r="I120" s="40"/>
      <c r="J120" s="238"/>
      <c r="K120" s="40"/>
    </row>
    <row r="121" spans="1:13" ht="20.25" customHeight="1">
      <c r="A121" s="47" t="s">
        <v>36</v>
      </c>
      <c r="B121" s="48" t="s">
        <v>2</v>
      </c>
      <c r="C121" s="48" t="s">
        <v>4</v>
      </c>
      <c r="D121" s="392" t="s">
        <v>37</v>
      </c>
      <c r="E121" s="392"/>
      <c r="F121" s="392"/>
      <c r="G121" s="392"/>
      <c r="H121" s="49" t="s">
        <v>35</v>
      </c>
      <c r="I121" s="50" t="s">
        <v>11</v>
      </c>
      <c r="J121" s="50" t="s">
        <v>26</v>
      </c>
      <c r="K121" s="50" t="s">
        <v>5</v>
      </c>
      <c r="L121" s="51" t="s">
        <v>6</v>
      </c>
      <c r="M121" s="52" t="s">
        <v>3</v>
      </c>
    </row>
    <row r="122" spans="1:13" ht="20.25" customHeight="1">
      <c r="A122" s="53"/>
      <c r="B122" s="54" t="s">
        <v>10</v>
      </c>
      <c r="C122" s="54" t="s">
        <v>30</v>
      </c>
      <c r="D122" s="55" t="s">
        <v>31</v>
      </c>
      <c r="E122" s="55" t="s">
        <v>32</v>
      </c>
      <c r="F122" s="55" t="s">
        <v>33</v>
      </c>
      <c r="G122" s="55" t="s">
        <v>34</v>
      </c>
      <c r="H122" s="56"/>
      <c r="I122" s="57" t="s">
        <v>12</v>
      </c>
      <c r="J122" s="57" t="s">
        <v>38</v>
      </c>
      <c r="K122" s="58" t="s">
        <v>29</v>
      </c>
      <c r="L122" s="59"/>
      <c r="M122" s="60"/>
    </row>
    <row r="123" spans="1:13" ht="20.25" customHeight="1">
      <c r="A123" s="53" t="s">
        <v>738</v>
      </c>
      <c r="B123" s="254" t="s">
        <v>749</v>
      </c>
      <c r="C123" s="242" t="s">
        <v>754</v>
      </c>
      <c r="D123" s="55"/>
      <c r="E123" s="55"/>
      <c r="F123" s="55"/>
      <c r="G123" s="55"/>
      <c r="H123" s="250" t="s">
        <v>741</v>
      </c>
      <c r="I123" s="57"/>
      <c r="J123" s="57"/>
      <c r="K123" s="249" t="s">
        <v>750</v>
      </c>
      <c r="L123" s="88"/>
      <c r="M123" s="226" t="s">
        <v>751</v>
      </c>
    </row>
    <row r="124" spans="1:13" ht="20.25" customHeight="1">
      <c r="A124" s="53" t="s">
        <v>739</v>
      </c>
      <c r="B124" s="54"/>
      <c r="C124" s="54"/>
      <c r="D124" s="55"/>
      <c r="E124" s="55"/>
      <c r="F124" s="55"/>
      <c r="G124" s="55"/>
      <c r="H124" s="251" t="s">
        <v>742</v>
      </c>
      <c r="I124" s="256">
        <f>10*300</f>
        <v>3000</v>
      </c>
      <c r="J124" s="239" t="s">
        <v>641</v>
      </c>
      <c r="K124" s="58"/>
      <c r="L124" s="88"/>
      <c r="M124" s="258" t="s">
        <v>752</v>
      </c>
    </row>
    <row r="125" spans="1:13" ht="20.25" customHeight="1">
      <c r="A125" s="53" t="s">
        <v>740</v>
      </c>
      <c r="B125" s="54"/>
      <c r="C125" s="54"/>
      <c r="D125" s="55"/>
      <c r="E125" s="55"/>
      <c r="F125" s="55"/>
      <c r="G125" s="55"/>
      <c r="H125" s="56"/>
      <c r="I125" s="57"/>
      <c r="J125" s="57"/>
      <c r="K125" s="58"/>
      <c r="L125" s="88"/>
      <c r="M125" s="2"/>
    </row>
    <row r="126" spans="1:13" ht="20.25" customHeight="1">
      <c r="A126" s="53" t="s">
        <v>743</v>
      </c>
      <c r="B126" s="254" t="s">
        <v>746</v>
      </c>
      <c r="C126" s="259" t="s">
        <v>755</v>
      </c>
      <c r="D126" s="55"/>
      <c r="E126" s="55" t="s">
        <v>258</v>
      </c>
      <c r="F126" s="55" t="s">
        <v>258</v>
      </c>
      <c r="G126" s="55"/>
      <c r="H126" s="255" t="s">
        <v>747</v>
      </c>
      <c r="I126" s="57"/>
      <c r="J126" s="57"/>
      <c r="K126" s="249" t="s">
        <v>750</v>
      </c>
      <c r="L126" s="88"/>
      <c r="M126" s="2"/>
    </row>
    <row r="127" spans="1:13" ht="20.25" customHeight="1">
      <c r="A127" s="61" t="s">
        <v>744</v>
      </c>
      <c r="B127" s="62"/>
      <c r="C127" s="220"/>
      <c r="D127" s="55"/>
      <c r="E127" s="55"/>
      <c r="F127" s="55"/>
      <c r="G127" s="55"/>
      <c r="H127" s="63" t="s">
        <v>748</v>
      </c>
      <c r="I127" s="257">
        <f>2345*10</f>
        <v>23450</v>
      </c>
      <c r="J127" s="239" t="s">
        <v>641</v>
      </c>
      <c r="K127" s="65"/>
      <c r="L127" s="88"/>
      <c r="M127" s="2"/>
    </row>
    <row r="128" spans="1:13" ht="20.25" customHeight="1">
      <c r="A128" s="67" t="s">
        <v>745</v>
      </c>
      <c r="B128" s="68"/>
      <c r="C128" s="69"/>
      <c r="D128" s="70"/>
      <c r="E128" s="70"/>
      <c r="F128" s="70"/>
      <c r="G128" s="71"/>
      <c r="H128" s="72"/>
      <c r="I128" s="73"/>
      <c r="J128" s="239"/>
      <c r="K128" s="74"/>
      <c r="L128" s="88"/>
      <c r="M128" s="2"/>
    </row>
    <row r="129" spans="1:13" ht="20.25" customHeight="1">
      <c r="A129" s="90" t="s">
        <v>7</v>
      </c>
      <c r="B129" s="91"/>
      <c r="C129" s="92"/>
      <c r="D129" s="91"/>
      <c r="E129" s="91"/>
      <c r="F129" s="91"/>
      <c r="G129" s="93"/>
      <c r="H129" s="94"/>
      <c r="I129" s="95"/>
      <c r="J129" s="50"/>
      <c r="K129" s="252"/>
      <c r="L129" s="84"/>
      <c r="M129" s="253"/>
    </row>
    <row r="130" spans="1:13" ht="20.25" customHeight="1">
      <c r="A130" s="391" t="s">
        <v>8</v>
      </c>
      <c r="B130" s="391"/>
      <c r="C130" s="391"/>
      <c r="D130" s="391"/>
      <c r="E130" s="391"/>
      <c r="F130" s="391"/>
      <c r="G130" s="391"/>
      <c r="H130" s="391"/>
      <c r="I130" s="98">
        <f>SUM(I123:I128)</f>
        <v>26450</v>
      </c>
      <c r="J130" s="99"/>
      <c r="K130" s="3"/>
      <c r="L130" s="84"/>
      <c r="M130" s="253"/>
    </row>
    <row r="131" spans="1:11" ht="20.25" customHeight="1">
      <c r="A131" s="37" t="s">
        <v>753</v>
      </c>
      <c r="B131" s="38"/>
      <c r="C131" s="38"/>
      <c r="D131" s="38"/>
      <c r="E131" s="38"/>
      <c r="F131" s="38"/>
      <c r="G131" s="39"/>
      <c r="H131" s="39"/>
      <c r="I131" s="40"/>
      <c r="J131" s="238"/>
      <c r="K131" s="40"/>
    </row>
    <row r="132" spans="1:11" ht="20.25" customHeight="1">
      <c r="A132" s="37" t="s">
        <v>89</v>
      </c>
      <c r="B132" s="41"/>
      <c r="C132" s="41"/>
      <c r="D132" s="41"/>
      <c r="E132" s="41"/>
      <c r="F132" s="41"/>
      <c r="G132" s="39"/>
      <c r="H132" s="39"/>
      <c r="I132" s="40"/>
      <c r="J132" s="238"/>
      <c r="K132" s="40"/>
    </row>
    <row r="133" spans="1:11" ht="20.25" customHeight="1">
      <c r="A133" s="42" t="s">
        <v>643</v>
      </c>
      <c r="B133" s="1"/>
      <c r="C133" s="1"/>
      <c r="D133" s="1"/>
      <c r="E133" s="1"/>
      <c r="F133" s="1"/>
      <c r="G133" s="39"/>
      <c r="H133" s="39"/>
      <c r="I133" s="40"/>
      <c r="J133" s="238"/>
      <c r="K133" s="43"/>
    </row>
    <row r="134" spans="1:11" ht="20.25" customHeight="1">
      <c r="A134" s="42" t="s">
        <v>644</v>
      </c>
      <c r="B134" s="1"/>
      <c r="C134" s="1"/>
      <c r="D134" s="1"/>
      <c r="E134" s="1"/>
      <c r="F134" s="1"/>
      <c r="G134" s="39"/>
      <c r="H134" s="39"/>
      <c r="I134" s="40"/>
      <c r="J134" s="238"/>
      <c r="K134" s="43"/>
    </row>
    <row r="135" spans="1:11" ht="20.25" customHeight="1">
      <c r="A135" s="42" t="s">
        <v>645</v>
      </c>
      <c r="B135" s="1"/>
      <c r="C135" s="1"/>
      <c r="D135" s="1"/>
      <c r="E135" s="1"/>
      <c r="F135" s="1"/>
      <c r="G135" s="39"/>
      <c r="H135" s="39"/>
      <c r="I135" s="40"/>
      <c r="J135" s="238"/>
      <c r="K135" s="43" t="s">
        <v>0</v>
      </c>
    </row>
    <row r="136" spans="1:11" ht="20.25" customHeight="1">
      <c r="A136" s="42" t="s">
        <v>646</v>
      </c>
      <c r="B136" s="1"/>
      <c r="C136" s="1"/>
      <c r="D136" s="1"/>
      <c r="E136" s="1"/>
      <c r="F136" s="1"/>
      <c r="G136" s="39"/>
      <c r="H136" s="39"/>
      <c r="I136" s="40"/>
      <c r="J136" s="238"/>
      <c r="K136" s="43"/>
    </row>
    <row r="137" spans="1:11" ht="20.25" customHeight="1">
      <c r="A137" s="42" t="s">
        <v>756</v>
      </c>
      <c r="B137" s="1"/>
      <c r="C137" s="1"/>
      <c r="D137" s="21"/>
      <c r="E137" s="21"/>
      <c r="F137" s="21"/>
      <c r="G137" s="39"/>
      <c r="H137" s="39"/>
      <c r="I137" s="40"/>
      <c r="J137" s="238"/>
      <c r="K137" s="43"/>
    </row>
    <row r="138" spans="1:11" ht="20.25" customHeight="1">
      <c r="A138" s="42" t="s">
        <v>757</v>
      </c>
      <c r="B138" s="1"/>
      <c r="C138" s="1"/>
      <c r="D138" s="44"/>
      <c r="E138" s="44"/>
      <c r="F138" s="44"/>
      <c r="G138" s="39"/>
      <c r="H138" s="39"/>
      <c r="I138" s="40"/>
      <c r="J138" s="238"/>
      <c r="K138" s="40"/>
    </row>
    <row r="139" spans="1:11" ht="20.25" customHeight="1">
      <c r="A139" s="42" t="s">
        <v>758</v>
      </c>
      <c r="B139" s="1"/>
      <c r="C139" s="1"/>
      <c r="D139" s="44"/>
      <c r="E139" s="44"/>
      <c r="F139" s="44"/>
      <c r="G139" s="39"/>
      <c r="H139" s="39"/>
      <c r="I139" s="40"/>
      <c r="J139" s="238"/>
      <c r="K139" s="40"/>
    </row>
    <row r="140" spans="1:11" ht="20.25" customHeight="1">
      <c r="A140" s="42" t="s">
        <v>729</v>
      </c>
      <c r="B140" s="1"/>
      <c r="C140" s="1"/>
      <c r="D140" s="45"/>
      <c r="E140" s="45"/>
      <c r="F140" s="45"/>
      <c r="G140" s="39"/>
      <c r="H140" s="39"/>
      <c r="I140" s="40"/>
      <c r="J140" s="238"/>
      <c r="K140" s="40"/>
    </row>
    <row r="141" spans="1:11" ht="20.25" customHeight="1">
      <c r="A141" s="394" t="s">
        <v>759</v>
      </c>
      <c r="B141" s="394"/>
      <c r="C141" s="394"/>
      <c r="D141" s="394"/>
      <c r="E141" s="394"/>
      <c r="F141" s="394"/>
      <c r="G141" s="394"/>
      <c r="H141" s="394"/>
      <c r="I141" s="394"/>
      <c r="J141" s="394"/>
      <c r="K141" s="394"/>
    </row>
    <row r="142" spans="1:11" ht="20.25" customHeight="1">
      <c r="A142" s="394" t="s">
        <v>760</v>
      </c>
      <c r="B142" s="394"/>
      <c r="C142" s="394"/>
      <c r="D142" s="394"/>
      <c r="E142" s="394"/>
      <c r="F142" s="394"/>
      <c r="G142" s="394"/>
      <c r="H142" s="394"/>
      <c r="I142" s="394"/>
      <c r="J142" s="394"/>
      <c r="K142" s="394"/>
    </row>
    <row r="143" spans="1:11" ht="20.25" customHeight="1">
      <c r="A143" s="42" t="s">
        <v>27</v>
      </c>
      <c r="B143" s="1"/>
      <c r="C143" s="1"/>
      <c r="D143" s="45"/>
      <c r="E143" s="45"/>
      <c r="F143" s="45"/>
      <c r="G143" s="39"/>
      <c r="H143" s="39"/>
      <c r="I143" s="40"/>
      <c r="J143" s="238"/>
      <c r="K143" s="40"/>
    </row>
    <row r="144" spans="1:11" ht="20.25" customHeight="1">
      <c r="A144" s="228" t="s">
        <v>761</v>
      </c>
      <c r="B144" s="1"/>
      <c r="C144" s="1"/>
      <c r="D144" s="45"/>
      <c r="E144" s="45"/>
      <c r="F144" s="45"/>
      <c r="G144" s="39"/>
      <c r="H144" s="39"/>
      <c r="I144" s="40"/>
      <c r="J144" s="238"/>
      <c r="K144" s="40"/>
    </row>
    <row r="145" spans="1:11" ht="20.25" customHeight="1">
      <c r="A145" s="228" t="s">
        <v>762</v>
      </c>
      <c r="B145" s="1"/>
      <c r="C145" s="1"/>
      <c r="D145" s="45"/>
      <c r="E145" s="45"/>
      <c r="F145" s="45"/>
      <c r="G145" s="39"/>
      <c r="H145" s="39"/>
      <c r="I145" s="40"/>
      <c r="J145" s="238"/>
      <c r="K145" s="40"/>
    </row>
    <row r="146" spans="1:13" ht="20.25" customHeight="1">
      <c r="A146" s="47" t="s">
        <v>36</v>
      </c>
      <c r="B146" s="48" t="s">
        <v>2</v>
      </c>
      <c r="C146" s="48" t="s">
        <v>4</v>
      </c>
      <c r="D146" s="392" t="s">
        <v>37</v>
      </c>
      <c r="E146" s="392"/>
      <c r="F146" s="392"/>
      <c r="G146" s="392"/>
      <c r="H146" s="49" t="s">
        <v>35</v>
      </c>
      <c r="I146" s="50" t="s">
        <v>11</v>
      </c>
      <c r="J146" s="50" t="s">
        <v>26</v>
      </c>
      <c r="K146" s="50" t="s">
        <v>5</v>
      </c>
      <c r="L146" s="51" t="s">
        <v>6</v>
      </c>
      <c r="M146" s="52" t="s">
        <v>3</v>
      </c>
    </row>
    <row r="147" spans="1:13" ht="20.25" customHeight="1">
      <c r="A147" s="53"/>
      <c r="B147" s="54" t="s">
        <v>10</v>
      </c>
      <c r="C147" s="54" t="s">
        <v>30</v>
      </c>
      <c r="D147" s="55" t="s">
        <v>31</v>
      </c>
      <c r="E147" s="55" t="s">
        <v>32</v>
      </c>
      <c r="F147" s="55" t="s">
        <v>33</v>
      </c>
      <c r="G147" s="55" t="s">
        <v>34</v>
      </c>
      <c r="H147" s="56"/>
      <c r="I147" s="57" t="s">
        <v>12</v>
      </c>
      <c r="J147" s="57" t="s">
        <v>38</v>
      </c>
      <c r="K147" s="58" t="s">
        <v>29</v>
      </c>
      <c r="L147" s="59"/>
      <c r="M147" s="60"/>
    </row>
    <row r="148" spans="1:13" ht="20.25" customHeight="1">
      <c r="A148" s="53" t="s">
        <v>763</v>
      </c>
      <c r="B148" s="254" t="s">
        <v>771</v>
      </c>
      <c r="C148" s="54"/>
      <c r="D148" s="55"/>
      <c r="E148" s="55"/>
      <c r="F148" s="55"/>
      <c r="G148" s="55"/>
      <c r="H148" s="63" t="s">
        <v>769</v>
      </c>
      <c r="I148" s="57"/>
      <c r="J148" s="57"/>
      <c r="K148" s="249" t="s">
        <v>765</v>
      </c>
      <c r="L148" s="88"/>
      <c r="M148" s="226" t="s">
        <v>751</v>
      </c>
    </row>
    <row r="149" spans="1:13" ht="20.25" customHeight="1">
      <c r="A149" s="53" t="s">
        <v>764</v>
      </c>
      <c r="B149" s="254" t="s">
        <v>676</v>
      </c>
      <c r="C149" s="242" t="s">
        <v>773</v>
      </c>
      <c r="D149" s="55"/>
      <c r="E149" s="55"/>
      <c r="F149" s="55" t="s">
        <v>258</v>
      </c>
      <c r="G149" s="55"/>
      <c r="H149" s="72" t="s">
        <v>770</v>
      </c>
      <c r="I149" s="256">
        <f>190*25</f>
        <v>4750</v>
      </c>
      <c r="J149" s="239" t="s">
        <v>641</v>
      </c>
      <c r="K149" s="249" t="s">
        <v>766</v>
      </c>
      <c r="L149" s="88"/>
      <c r="M149" s="258" t="s">
        <v>752</v>
      </c>
    </row>
    <row r="150" spans="1:13" ht="20.25" customHeight="1">
      <c r="A150" s="53"/>
      <c r="B150" s="254" t="s">
        <v>772</v>
      </c>
      <c r="C150" s="54"/>
      <c r="D150" s="55"/>
      <c r="E150" s="55"/>
      <c r="F150" s="55"/>
      <c r="G150" s="55"/>
      <c r="H150" s="255" t="s">
        <v>767</v>
      </c>
      <c r="I150" s="57"/>
      <c r="J150" s="57"/>
      <c r="K150" s="58"/>
      <c r="L150" s="88"/>
      <c r="M150" s="2"/>
    </row>
    <row r="151" spans="1:13" ht="20.25" customHeight="1">
      <c r="A151" s="53"/>
      <c r="B151" s="254"/>
      <c r="C151" s="54"/>
      <c r="D151" s="55"/>
      <c r="E151" s="55"/>
      <c r="F151" s="55"/>
      <c r="G151" s="55"/>
      <c r="H151" s="255" t="s">
        <v>768</v>
      </c>
      <c r="I151" s="262">
        <f>6*600</f>
        <v>3600</v>
      </c>
      <c r="J151" s="239" t="s">
        <v>641</v>
      </c>
      <c r="K151" s="249"/>
      <c r="L151" s="88"/>
      <c r="M151" s="2"/>
    </row>
    <row r="152" spans="1:13" ht="20.25" customHeight="1">
      <c r="A152" s="61"/>
      <c r="B152" s="62"/>
      <c r="C152" s="220"/>
      <c r="D152" s="55"/>
      <c r="E152" s="55"/>
      <c r="F152" s="55"/>
      <c r="G152" s="55"/>
      <c r="H152" s="63"/>
      <c r="I152" s="257"/>
      <c r="J152" s="239"/>
      <c r="K152" s="65"/>
      <c r="L152" s="88"/>
      <c r="M152" s="2"/>
    </row>
    <row r="153" spans="1:13" ht="20.25" customHeight="1">
      <c r="A153" s="67"/>
      <c r="B153" s="68"/>
      <c r="C153" s="69"/>
      <c r="D153" s="70"/>
      <c r="E153" s="70"/>
      <c r="F153" s="70"/>
      <c r="G153" s="71"/>
      <c r="H153" s="72"/>
      <c r="I153" s="73"/>
      <c r="J153" s="239"/>
      <c r="K153" s="74"/>
      <c r="L153" s="88"/>
      <c r="M153" s="2"/>
    </row>
    <row r="154" spans="1:13" ht="20.25" customHeight="1">
      <c r="A154" s="90" t="s">
        <v>7</v>
      </c>
      <c r="B154" s="91"/>
      <c r="C154" s="92"/>
      <c r="D154" s="91"/>
      <c r="E154" s="91"/>
      <c r="F154" s="91"/>
      <c r="G154" s="93"/>
      <c r="H154" s="94"/>
      <c r="I154" s="95"/>
      <c r="J154" s="50"/>
      <c r="K154" s="252"/>
      <c r="L154" s="84"/>
      <c r="M154" s="253"/>
    </row>
    <row r="155" spans="1:13" ht="20.25" customHeight="1">
      <c r="A155" s="391" t="s">
        <v>8</v>
      </c>
      <c r="B155" s="391"/>
      <c r="C155" s="391"/>
      <c r="D155" s="391"/>
      <c r="E155" s="391"/>
      <c r="F155" s="391"/>
      <c r="G155" s="391"/>
      <c r="H155" s="391"/>
      <c r="I155" s="261">
        <f>SUM(I148:I153)</f>
        <v>8350</v>
      </c>
      <c r="J155" s="99"/>
      <c r="K155" s="3"/>
      <c r="L155" s="84"/>
      <c r="M155" s="253"/>
    </row>
    <row r="157" spans="1:11" ht="20.25" customHeight="1">
      <c r="A157" s="37" t="s">
        <v>642</v>
      </c>
      <c r="B157" s="38"/>
      <c r="C157" s="38"/>
      <c r="D157" s="38"/>
      <c r="E157" s="38"/>
      <c r="F157" s="38"/>
      <c r="G157" s="39"/>
      <c r="H157" s="39"/>
      <c r="I157" s="40"/>
      <c r="J157" s="238"/>
      <c r="K157" s="40"/>
    </row>
    <row r="158" spans="1:11" ht="20.25" customHeight="1">
      <c r="A158" s="37" t="s">
        <v>799</v>
      </c>
      <c r="B158" s="41"/>
      <c r="C158" s="41"/>
      <c r="D158" s="41"/>
      <c r="E158" s="41"/>
      <c r="F158" s="41"/>
      <c r="G158" s="39"/>
      <c r="H158" s="39"/>
      <c r="I158" s="40"/>
      <c r="J158" s="238"/>
      <c r="K158" s="40"/>
    </row>
    <row r="159" spans="1:11" ht="20.25" customHeight="1">
      <c r="A159" s="42" t="s">
        <v>775</v>
      </c>
      <c r="B159" s="1"/>
      <c r="C159" s="1"/>
      <c r="D159" s="1"/>
      <c r="E159" s="1"/>
      <c r="F159" s="1"/>
      <c r="G159" s="39"/>
      <c r="H159" s="39"/>
      <c r="I159" s="40"/>
      <c r="J159" s="238"/>
      <c r="K159" s="43"/>
    </row>
    <row r="160" spans="1:11" ht="20.25" customHeight="1">
      <c r="A160" s="42" t="s">
        <v>777</v>
      </c>
      <c r="B160" s="1"/>
      <c r="C160" s="1"/>
      <c r="D160" s="1"/>
      <c r="E160" s="1"/>
      <c r="F160" s="1"/>
      <c r="G160" s="39"/>
      <c r="H160" s="39"/>
      <c r="I160" s="40"/>
      <c r="J160" s="238"/>
      <c r="K160" s="43"/>
    </row>
    <row r="161" spans="1:11" ht="20.25" customHeight="1">
      <c r="A161" s="42" t="s">
        <v>776</v>
      </c>
      <c r="B161" s="1"/>
      <c r="C161" s="1"/>
      <c r="D161" s="1"/>
      <c r="E161" s="1"/>
      <c r="F161" s="1"/>
      <c r="G161" s="39"/>
      <c r="H161" s="39"/>
      <c r="I161" s="40"/>
      <c r="J161" s="238"/>
      <c r="K161" s="43"/>
    </row>
    <row r="162" spans="1:11" ht="20.25" customHeight="1">
      <c r="A162" s="42" t="s">
        <v>778</v>
      </c>
      <c r="B162" s="1"/>
      <c r="C162" s="1"/>
      <c r="D162" s="1"/>
      <c r="E162" s="1"/>
      <c r="F162" s="1"/>
      <c r="G162" s="39"/>
      <c r="H162" s="39"/>
      <c r="I162" s="40"/>
      <c r="J162" s="238"/>
      <c r="K162" s="43"/>
    </row>
    <row r="163" spans="1:11" ht="20.25" customHeight="1">
      <c r="A163" s="42" t="s">
        <v>779</v>
      </c>
      <c r="B163" s="1"/>
      <c r="C163" s="1"/>
      <c r="D163" s="1"/>
      <c r="E163" s="1"/>
      <c r="F163" s="1"/>
      <c r="G163" s="39"/>
      <c r="H163" s="39"/>
      <c r="I163" s="40"/>
      <c r="J163" s="238"/>
      <c r="K163" s="43" t="s">
        <v>0</v>
      </c>
    </row>
    <row r="164" spans="1:11" ht="20.25" customHeight="1">
      <c r="A164" s="42" t="s">
        <v>780</v>
      </c>
      <c r="B164" s="1"/>
      <c r="C164" s="1"/>
      <c r="D164" s="1"/>
      <c r="E164" s="1"/>
      <c r="F164" s="1"/>
      <c r="G164" s="39"/>
      <c r="H164" s="39"/>
      <c r="I164" s="40"/>
      <c r="J164" s="238"/>
      <c r="K164" s="43"/>
    </row>
    <row r="165" spans="1:11" ht="20.25" customHeight="1">
      <c r="A165" s="42" t="s">
        <v>781</v>
      </c>
      <c r="B165" s="1"/>
      <c r="C165" s="1"/>
      <c r="D165" s="21"/>
      <c r="E165" s="21"/>
      <c r="F165" s="21"/>
      <c r="G165" s="39"/>
      <c r="H165" s="39"/>
      <c r="I165" s="40"/>
      <c r="J165" s="238"/>
      <c r="K165" s="43"/>
    </row>
    <row r="166" spans="1:11" ht="20.25" customHeight="1">
      <c r="A166" s="42" t="s">
        <v>782</v>
      </c>
      <c r="B166" s="1"/>
      <c r="C166" s="1"/>
      <c r="D166" s="44"/>
      <c r="E166" s="44"/>
      <c r="F166" s="44"/>
      <c r="G166" s="39"/>
      <c r="H166" s="39"/>
      <c r="I166" s="40"/>
      <c r="J166" s="238"/>
      <c r="K166" s="40"/>
    </row>
    <row r="167" spans="1:11" ht="20.25" customHeight="1">
      <c r="A167" s="395" t="s">
        <v>783</v>
      </c>
      <c r="B167" s="395"/>
      <c r="C167" s="395"/>
      <c r="D167" s="395"/>
      <c r="E167" s="395"/>
      <c r="F167" s="395"/>
      <c r="G167" s="395"/>
      <c r="H167" s="395"/>
      <c r="I167" s="395"/>
      <c r="J167" s="395"/>
      <c r="K167" s="40"/>
    </row>
    <row r="168" spans="1:11" ht="20.25" customHeight="1">
      <c r="A168" s="42" t="s">
        <v>784</v>
      </c>
      <c r="B168" s="1"/>
      <c r="C168" s="1"/>
      <c r="D168" s="44"/>
      <c r="E168" s="44"/>
      <c r="F168" s="44"/>
      <c r="G168" s="39"/>
      <c r="H168" s="39"/>
      <c r="I168" s="40"/>
      <c r="J168" s="238"/>
      <c r="K168" s="40"/>
    </row>
    <row r="169" spans="1:11" ht="20.25" customHeight="1">
      <c r="A169" s="42" t="s">
        <v>798</v>
      </c>
      <c r="B169" s="1"/>
      <c r="C169" s="1"/>
      <c r="D169" s="45"/>
      <c r="E169" s="45"/>
      <c r="F169" s="45"/>
      <c r="G169" s="39"/>
      <c r="H169" s="39"/>
      <c r="I169" s="40"/>
      <c r="J169" s="238"/>
      <c r="K169" s="40"/>
    </row>
    <row r="170" spans="1:11" ht="20.25" customHeight="1">
      <c r="A170" s="42" t="s">
        <v>27</v>
      </c>
      <c r="B170" s="1"/>
      <c r="C170" s="1"/>
      <c r="D170" s="45"/>
      <c r="E170" s="45"/>
      <c r="F170" s="45"/>
      <c r="G170" s="39"/>
      <c r="H170" s="39"/>
      <c r="I170" s="40"/>
      <c r="J170" s="238"/>
      <c r="K170" s="40"/>
    </row>
    <row r="171" spans="1:11" ht="20.25" customHeight="1">
      <c r="A171" s="228" t="s">
        <v>785</v>
      </c>
      <c r="B171" s="1"/>
      <c r="C171" s="1"/>
      <c r="D171" s="45"/>
      <c r="E171" s="45"/>
      <c r="F171" s="45"/>
      <c r="G171" s="39"/>
      <c r="H171" s="39"/>
      <c r="I171" s="40"/>
      <c r="J171" s="238"/>
      <c r="K171" s="40"/>
    </row>
    <row r="172" spans="1:11" ht="20.25" customHeight="1">
      <c r="A172" s="228" t="s">
        <v>786</v>
      </c>
      <c r="B172" s="1"/>
      <c r="C172" s="1"/>
      <c r="D172" s="45"/>
      <c r="E172" s="45"/>
      <c r="F172" s="45"/>
      <c r="G172" s="39"/>
      <c r="H172" s="39"/>
      <c r="I172" s="40"/>
      <c r="J172" s="238"/>
      <c r="K172" s="40"/>
    </row>
    <row r="173" spans="1:13" ht="20.25" customHeight="1">
      <c r="A173" s="47" t="s">
        <v>36</v>
      </c>
      <c r="B173" s="48" t="s">
        <v>2</v>
      </c>
      <c r="C173" s="48" t="s">
        <v>4</v>
      </c>
      <c r="D173" s="392" t="s">
        <v>37</v>
      </c>
      <c r="E173" s="392"/>
      <c r="F173" s="392"/>
      <c r="G173" s="392"/>
      <c r="H173" s="49" t="s">
        <v>35</v>
      </c>
      <c r="I173" s="50" t="s">
        <v>11</v>
      </c>
      <c r="J173" s="50" t="s">
        <v>26</v>
      </c>
      <c r="K173" s="50" t="s">
        <v>5</v>
      </c>
      <c r="L173" s="51" t="s">
        <v>6</v>
      </c>
      <c r="M173" s="52" t="s">
        <v>3</v>
      </c>
    </row>
    <row r="174" spans="1:13" ht="20.25" customHeight="1">
      <c r="A174" s="53"/>
      <c r="B174" s="54" t="s">
        <v>10</v>
      </c>
      <c r="C174" s="54" t="s">
        <v>30</v>
      </c>
      <c r="D174" s="55" t="s">
        <v>31</v>
      </c>
      <c r="E174" s="55" t="s">
        <v>32</v>
      </c>
      <c r="F174" s="55" t="s">
        <v>33</v>
      </c>
      <c r="G174" s="55" t="s">
        <v>34</v>
      </c>
      <c r="H174" s="56"/>
      <c r="I174" s="57" t="s">
        <v>12</v>
      </c>
      <c r="J174" s="57" t="s">
        <v>38</v>
      </c>
      <c r="K174" s="58" t="s">
        <v>29</v>
      </c>
      <c r="L174" s="59"/>
      <c r="M174" s="60"/>
    </row>
    <row r="175" spans="1:13" ht="20.25" customHeight="1">
      <c r="A175" s="53" t="s">
        <v>790</v>
      </c>
      <c r="B175" s="254" t="s">
        <v>787</v>
      </c>
      <c r="C175" s="242" t="s">
        <v>754</v>
      </c>
      <c r="D175" s="55"/>
      <c r="E175" s="55" t="s">
        <v>258</v>
      </c>
      <c r="F175" s="55"/>
      <c r="G175" s="55"/>
      <c r="H175" s="63" t="s">
        <v>769</v>
      </c>
      <c r="I175" s="264"/>
      <c r="J175" s="57"/>
      <c r="K175" s="249" t="s">
        <v>724</v>
      </c>
      <c r="L175" s="88"/>
      <c r="M175" s="226" t="s">
        <v>796</v>
      </c>
    </row>
    <row r="176" spans="1:13" ht="20.25" customHeight="1">
      <c r="A176" s="53" t="s">
        <v>791</v>
      </c>
      <c r="B176" s="254" t="s">
        <v>788</v>
      </c>
      <c r="C176" s="54"/>
      <c r="D176" s="55"/>
      <c r="E176" s="55"/>
      <c r="F176" s="55"/>
      <c r="G176" s="55"/>
      <c r="H176" s="72" t="s">
        <v>792</v>
      </c>
      <c r="I176" s="266">
        <f>80*25*2</f>
        <v>4000</v>
      </c>
      <c r="J176" s="239" t="s">
        <v>641</v>
      </c>
      <c r="K176" s="58"/>
      <c r="L176" s="88"/>
      <c r="M176" s="258" t="s">
        <v>797</v>
      </c>
    </row>
    <row r="177" spans="1:13" ht="20.25" customHeight="1">
      <c r="A177" s="53"/>
      <c r="B177" s="254" t="s">
        <v>789</v>
      </c>
      <c r="C177" s="54"/>
      <c r="D177" s="55"/>
      <c r="E177" s="55"/>
      <c r="F177" s="55"/>
      <c r="G177" s="55"/>
      <c r="H177" s="255" t="s">
        <v>793</v>
      </c>
      <c r="I177" s="262"/>
      <c r="J177" s="57"/>
      <c r="K177" s="58"/>
      <c r="L177" s="88"/>
      <c r="M177" s="2"/>
    </row>
    <row r="178" spans="1:13" ht="20.25" customHeight="1">
      <c r="A178" s="53"/>
      <c r="B178" s="254"/>
      <c r="C178" s="259"/>
      <c r="D178" s="55"/>
      <c r="E178" s="55"/>
      <c r="F178" s="55"/>
      <c r="G178" s="55"/>
      <c r="H178" s="72" t="s">
        <v>794</v>
      </c>
      <c r="I178" s="262">
        <f>80*60</f>
        <v>4800</v>
      </c>
      <c r="J178" s="239" t="s">
        <v>641</v>
      </c>
      <c r="K178" s="249"/>
      <c r="L178" s="88"/>
      <c r="M178" s="2"/>
    </row>
    <row r="179" spans="1:13" ht="20.25" customHeight="1">
      <c r="A179" s="61"/>
      <c r="B179" s="62"/>
      <c r="C179" s="220"/>
      <c r="D179" s="55"/>
      <c r="E179" s="55"/>
      <c r="F179" s="55"/>
      <c r="G179" s="55"/>
      <c r="H179" s="255" t="s">
        <v>767</v>
      </c>
      <c r="I179" s="262"/>
      <c r="J179" s="239"/>
      <c r="K179" s="65"/>
      <c r="L179" s="88"/>
      <c r="M179" s="2"/>
    </row>
    <row r="180" spans="1:13" ht="20.25" customHeight="1">
      <c r="A180" s="67"/>
      <c r="B180" s="68"/>
      <c r="C180" s="69"/>
      <c r="D180" s="70"/>
      <c r="E180" s="70"/>
      <c r="F180" s="70"/>
      <c r="G180" s="71"/>
      <c r="H180" s="263" t="s">
        <v>795</v>
      </c>
      <c r="I180" s="265">
        <f>3*600*3</f>
        <v>5400</v>
      </c>
      <c r="J180" s="239" t="s">
        <v>641</v>
      </c>
      <c r="K180" s="74"/>
      <c r="L180" s="88"/>
      <c r="M180" s="2"/>
    </row>
    <row r="181" spans="1:13" ht="20.25" customHeight="1">
      <c r="A181" s="90" t="s">
        <v>7</v>
      </c>
      <c r="B181" s="91"/>
      <c r="C181" s="92"/>
      <c r="D181" s="91"/>
      <c r="E181" s="91"/>
      <c r="F181" s="91"/>
      <c r="G181" s="93"/>
      <c r="H181" s="94"/>
      <c r="I181" s="95"/>
      <c r="J181" s="50"/>
      <c r="K181" s="252"/>
      <c r="L181" s="84"/>
      <c r="M181" s="253"/>
    </row>
    <row r="182" spans="1:13" ht="20.25" customHeight="1">
      <c r="A182" s="391" t="s">
        <v>8</v>
      </c>
      <c r="B182" s="391"/>
      <c r="C182" s="391"/>
      <c r="D182" s="391"/>
      <c r="E182" s="391"/>
      <c r="F182" s="391"/>
      <c r="G182" s="391"/>
      <c r="H182" s="391"/>
      <c r="I182" s="98">
        <f>SUM(I175:I180)</f>
        <v>14200</v>
      </c>
      <c r="J182" s="99"/>
      <c r="K182" s="3"/>
      <c r="L182" s="84"/>
      <c r="M182" s="253"/>
    </row>
    <row r="183" spans="1:11" ht="20.25" customHeight="1">
      <c r="A183" s="37" t="s">
        <v>800</v>
      </c>
      <c r="B183" s="38"/>
      <c r="C183" s="38"/>
      <c r="D183" s="38"/>
      <c r="E183" s="38"/>
      <c r="F183" s="38"/>
      <c r="G183" s="39"/>
      <c r="H183" s="39"/>
      <c r="I183" s="40"/>
      <c r="J183" s="238"/>
      <c r="K183" s="40"/>
    </row>
    <row r="184" spans="1:11" ht="20.25" customHeight="1">
      <c r="A184" s="37" t="s">
        <v>799</v>
      </c>
      <c r="B184" s="41"/>
      <c r="C184" s="41"/>
      <c r="D184" s="41"/>
      <c r="E184" s="41"/>
      <c r="F184" s="41"/>
      <c r="G184" s="39"/>
      <c r="H184" s="39"/>
      <c r="I184" s="40"/>
      <c r="J184" s="238"/>
      <c r="K184" s="40"/>
    </row>
    <row r="185" spans="1:11" ht="20.25" customHeight="1">
      <c r="A185" s="42" t="s">
        <v>775</v>
      </c>
      <c r="B185" s="1"/>
      <c r="C185" s="1"/>
      <c r="D185" s="1"/>
      <c r="E185" s="1"/>
      <c r="F185" s="1"/>
      <c r="G185" s="39"/>
      <c r="H185" s="39"/>
      <c r="I185" s="40"/>
      <c r="J185" s="238"/>
      <c r="K185" s="43"/>
    </row>
    <row r="186" spans="1:11" ht="20.25" customHeight="1">
      <c r="A186" s="42" t="s">
        <v>777</v>
      </c>
      <c r="B186" s="1"/>
      <c r="C186" s="1"/>
      <c r="D186" s="1"/>
      <c r="E186" s="1"/>
      <c r="F186" s="1"/>
      <c r="G186" s="39"/>
      <c r="H186" s="39"/>
      <c r="I186" s="40"/>
      <c r="J186" s="238"/>
      <c r="K186" s="43"/>
    </row>
    <row r="187" spans="1:11" ht="20.25" customHeight="1">
      <c r="A187" s="42" t="s">
        <v>801</v>
      </c>
      <c r="B187" s="1"/>
      <c r="C187" s="1"/>
      <c r="D187" s="1"/>
      <c r="E187" s="1"/>
      <c r="F187" s="1"/>
      <c r="G187" s="39"/>
      <c r="H187" s="39"/>
      <c r="I187" s="40"/>
      <c r="J187" s="238"/>
      <c r="K187" s="43"/>
    </row>
    <row r="188" spans="1:11" ht="20.25" customHeight="1">
      <c r="A188" s="42" t="s">
        <v>802</v>
      </c>
      <c r="B188" s="1"/>
      <c r="C188" s="1"/>
      <c r="D188" s="1"/>
      <c r="E188" s="1"/>
      <c r="F188" s="1"/>
      <c r="G188" s="39"/>
      <c r="H188" s="39"/>
      <c r="I188" s="40"/>
      <c r="J188" s="238"/>
      <c r="K188" s="43"/>
    </row>
    <row r="189" spans="1:11" ht="20.25" customHeight="1">
      <c r="A189" s="42" t="s">
        <v>779</v>
      </c>
      <c r="B189" s="1"/>
      <c r="C189" s="1"/>
      <c r="D189" s="1"/>
      <c r="E189" s="1"/>
      <c r="F189" s="1"/>
      <c r="G189" s="39"/>
      <c r="H189" s="39"/>
      <c r="I189" s="40"/>
      <c r="J189" s="238"/>
      <c r="K189" s="43" t="s">
        <v>0</v>
      </c>
    </row>
    <row r="190" spans="1:11" ht="20.25" customHeight="1">
      <c r="A190" s="42" t="s">
        <v>780</v>
      </c>
      <c r="B190" s="1"/>
      <c r="C190" s="1"/>
      <c r="D190" s="1"/>
      <c r="E190" s="1"/>
      <c r="F190" s="1"/>
      <c r="G190" s="39"/>
      <c r="H190" s="39"/>
      <c r="I190" s="40"/>
      <c r="J190" s="238"/>
      <c r="K190" s="43"/>
    </row>
    <row r="191" spans="1:11" ht="20.25" customHeight="1">
      <c r="A191" s="42" t="s">
        <v>803</v>
      </c>
      <c r="B191" s="1"/>
      <c r="C191" s="1"/>
      <c r="D191" s="21"/>
      <c r="E191" s="21"/>
      <c r="F191" s="21"/>
      <c r="G191" s="39"/>
      <c r="H191" s="39"/>
      <c r="I191" s="40"/>
      <c r="J191" s="238"/>
      <c r="K191" s="43"/>
    </row>
    <row r="192" spans="1:11" ht="20.25" customHeight="1">
      <c r="A192" s="42" t="s">
        <v>774</v>
      </c>
      <c r="B192" s="1"/>
      <c r="C192" s="1"/>
      <c r="D192" s="44"/>
      <c r="E192" s="44"/>
      <c r="F192" s="44"/>
      <c r="G192" s="39"/>
      <c r="H192" s="39"/>
      <c r="I192" s="40"/>
      <c r="J192" s="238"/>
      <c r="K192" s="40"/>
    </row>
    <row r="193" spans="1:11" ht="20.25" customHeight="1">
      <c r="A193" s="267" t="s">
        <v>804</v>
      </c>
      <c r="B193" s="267"/>
      <c r="C193" s="267"/>
      <c r="D193" s="267"/>
      <c r="E193" s="267"/>
      <c r="F193" s="267"/>
      <c r="G193" s="267"/>
      <c r="H193" s="267"/>
      <c r="I193" s="267"/>
      <c r="J193" s="267"/>
      <c r="K193" s="40"/>
    </row>
    <row r="194" spans="1:11" ht="20.25" customHeight="1">
      <c r="A194" s="42" t="s">
        <v>805</v>
      </c>
      <c r="B194" s="1"/>
      <c r="C194" s="1"/>
      <c r="D194" s="44"/>
      <c r="E194" s="44"/>
      <c r="F194" s="44"/>
      <c r="G194" s="39"/>
      <c r="H194" s="39"/>
      <c r="I194" s="40"/>
      <c r="J194" s="238"/>
      <c r="K194" s="40"/>
    </row>
    <row r="195" spans="1:11" ht="20.25" customHeight="1">
      <c r="A195" s="42" t="s">
        <v>806</v>
      </c>
      <c r="B195" s="1"/>
      <c r="C195" s="1"/>
      <c r="D195" s="45"/>
      <c r="E195" s="45"/>
      <c r="F195" s="45"/>
      <c r="G195" s="39"/>
      <c r="H195" s="39"/>
      <c r="I195" s="40"/>
      <c r="J195" s="238"/>
      <c r="K195" s="40"/>
    </row>
    <row r="196" spans="1:11" ht="20.25" customHeight="1">
      <c r="A196" s="42" t="s">
        <v>807</v>
      </c>
      <c r="B196" s="1"/>
      <c r="C196" s="1"/>
      <c r="D196" s="45"/>
      <c r="E196" s="45"/>
      <c r="F196" s="45"/>
      <c r="G196" s="39"/>
      <c r="H196" s="39"/>
      <c r="I196" s="40"/>
      <c r="J196" s="238"/>
      <c r="K196" s="40"/>
    </row>
    <row r="197" spans="1:11" ht="20.25" customHeight="1">
      <c r="A197" s="42" t="s">
        <v>808</v>
      </c>
      <c r="B197" s="1"/>
      <c r="C197" s="1"/>
      <c r="D197" s="45"/>
      <c r="E197" s="45"/>
      <c r="F197" s="45"/>
      <c r="G197" s="39"/>
      <c r="H197" s="39"/>
      <c r="I197" s="40"/>
      <c r="J197" s="238"/>
      <c r="K197" s="40"/>
    </row>
    <row r="198" spans="1:11" ht="20.25" customHeight="1">
      <c r="A198" s="228" t="s">
        <v>809</v>
      </c>
      <c r="B198" s="1"/>
      <c r="C198" s="1"/>
      <c r="D198" s="45"/>
      <c r="E198" s="45"/>
      <c r="F198" s="45"/>
      <c r="G198" s="39"/>
      <c r="H198" s="39"/>
      <c r="I198" s="40"/>
      <c r="J198" s="238"/>
      <c r="K198" s="40"/>
    </row>
    <row r="199" spans="1:11" ht="20.25" customHeight="1">
      <c r="A199" s="228" t="s">
        <v>810</v>
      </c>
      <c r="B199" s="1"/>
      <c r="C199" s="1"/>
      <c r="D199" s="45"/>
      <c r="E199" s="45"/>
      <c r="F199" s="45"/>
      <c r="G199" s="39"/>
      <c r="H199" s="39"/>
      <c r="I199" s="40"/>
      <c r="J199" s="238"/>
      <c r="K199" s="40"/>
    </row>
    <row r="200" spans="1:13" ht="20.25" customHeight="1">
      <c r="A200" s="47" t="s">
        <v>36</v>
      </c>
      <c r="B200" s="48" t="s">
        <v>2</v>
      </c>
      <c r="C200" s="48" t="s">
        <v>4</v>
      </c>
      <c r="D200" s="392" t="s">
        <v>37</v>
      </c>
      <c r="E200" s="392"/>
      <c r="F200" s="392"/>
      <c r="G200" s="392"/>
      <c r="H200" s="49" t="s">
        <v>35</v>
      </c>
      <c r="I200" s="50" t="s">
        <v>11</v>
      </c>
      <c r="J200" s="50" t="s">
        <v>26</v>
      </c>
      <c r="K200" s="50" t="s">
        <v>5</v>
      </c>
      <c r="L200" s="51" t="s">
        <v>6</v>
      </c>
      <c r="M200" s="52" t="s">
        <v>3</v>
      </c>
    </row>
    <row r="201" spans="1:13" ht="20.25" customHeight="1">
      <c r="A201" s="53"/>
      <c r="B201" s="54" t="s">
        <v>10</v>
      </c>
      <c r="C201" s="54" t="s">
        <v>30</v>
      </c>
      <c r="D201" s="55" t="s">
        <v>31</v>
      </c>
      <c r="E201" s="55" t="s">
        <v>32</v>
      </c>
      <c r="F201" s="55" t="s">
        <v>33</v>
      </c>
      <c r="G201" s="55" t="s">
        <v>34</v>
      </c>
      <c r="H201" s="56"/>
      <c r="I201" s="57" t="s">
        <v>12</v>
      </c>
      <c r="J201" s="57" t="s">
        <v>38</v>
      </c>
      <c r="K201" s="58" t="s">
        <v>29</v>
      </c>
      <c r="L201" s="59"/>
      <c r="M201" s="60"/>
    </row>
    <row r="202" spans="1:13" ht="20.25" customHeight="1">
      <c r="A202" s="268" t="s">
        <v>811</v>
      </c>
      <c r="B202" s="254"/>
      <c r="C202" s="242"/>
      <c r="D202" s="55"/>
      <c r="E202" s="55"/>
      <c r="F202" s="55"/>
      <c r="G202" s="55"/>
      <c r="H202" s="63" t="s">
        <v>769</v>
      </c>
      <c r="I202" s="264"/>
      <c r="J202" s="57"/>
      <c r="K202" s="249"/>
      <c r="L202" s="88"/>
      <c r="M202" s="226" t="s">
        <v>821</v>
      </c>
    </row>
    <row r="203" spans="1:13" ht="20.25" customHeight="1">
      <c r="A203" s="53"/>
      <c r="B203" s="254"/>
      <c r="C203" s="54"/>
      <c r="D203" s="55"/>
      <c r="E203" s="55"/>
      <c r="F203" s="55"/>
      <c r="G203" s="55"/>
      <c r="H203" s="72" t="s">
        <v>813</v>
      </c>
      <c r="I203" s="266">
        <f>150*25*2</f>
        <v>7500</v>
      </c>
      <c r="J203" s="239"/>
      <c r="K203" s="58"/>
      <c r="L203" s="88"/>
      <c r="M203" s="258"/>
    </row>
    <row r="204" spans="1:13" ht="20.25" customHeight="1">
      <c r="A204" s="53"/>
      <c r="B204" s="254"/>
      <c r="C204" s="54"/>
      <c r="D204" s="55"/>
      <c r="E204" s="55"/>
      <c r="F204" s="55"/>
      <c r="G204" s="55"/>
      <c r="H204" s="255" t="s">
        <v>793</v>
      </c>
      <c r="I204" s="262"/>
      <c r="J204" s="57"/>
      <c r="K204" s="58"/>
      <c r="L204" s="88"/>
      <c r="M204" s="2"/>
    </row>
    <row r="205" spans="1:13" ht="20.25" customHeight="1">
      <c r="A205" s="53"/>
      <c r="B205" s="254"/>
      <c r="C205" s="259"/>
      <c r="D205" s="55"/>
      <c r="E205" s="55"/>
      <c r="F205" s="55"/>
      <c r="G205" s="55"/>
      <c r="H205" s="72" t="s">
        <v>812</v>
      </c>
      <c r="I205" s="262">
        <f>150*60</f>
        <v>9000</v>
      </c>
      <c r="J205" s="239"/>
      <c r="K205" s="249"/>
      <c r="L205" s="88"/>
      <c r="M205" s="2"/>
    </row>
    <row r="206" spans="1:13" ht="20.25" customHeight="1">
      <c r="A206" s="61"/>
      <c r="B206" s="62"/>
      <c r="C206" s="220"/>
      <c r="D206" s="55"/>
      <c r="E206" s="55"/>
      <c r="F206" s="55"/>
      <c r="G206" s="55"/>
      <c r="H206" s="255" t="s">
        <v>814</v>
      </c>
      <c r="I206" s="262">
        <v>9600</v>
      </c>
      <c r="J206" s="239"/>
      <c r="K206" s="65"/>
      <c r="L206" s="88"/>
      <c r="M206" s="2"/>
    </row>
    <row r="207" spans="1:13" ht="20.25" customHeight="1">
      <c r="A207" s="61"/>
      <c r="B207" s="62"/>
      <c r="C207" s="220"/>
      <c r="D207" s="55"/>
      <c r="E207" s="55"/>
      <c r="F207" s="55"/>
      <c r="G207" s="55"/>
      <c r="H207" s="255" t="s">
        <v>815</v>
      </c>
      <c r="I207" s="262">
        <v>2500</v>
      </c>
      <c r="J207" s="239"/>
      <c r="K207" s="65"/>
      <c r="L207" s="88"/>
      <c r="M207" s="2"/>
    </row>
    <row r="208" spans="1:13" ht="20.25" customHeight="1">
      <c r="A208" s="61"/>
      <c r="B208" s="62"/>
      <c r="C208" s="220"/>
      <c r="D208" s="55"/>
      <c r="E208" s="55"/>
      <c r="F208" s="55"/>
      <c r="G208" s="55"/>
      <c r="H208" s="255" t="s">
        <v>816</v>
      </c>
      <c r="I208" s="262"/>
      <c r="J208" s="239"/>
      <c r="K208" s="65"/>
      <c r="L208" s="88"/>
      <c r="M208" s="2"/>
    </row>
    <row r="209" spans="1:13" ht="20.25" customHeight="1">
      <c r="A209" s="47" t="s">
        <v>36</v>
      </c>
      <c r="B209" s="48" t="s">
        <v>2</v>
      </c>
      <c r="C209" s="48" t="s">
        <v>4</v>
      </c>
      <c r="D209" s="392" t="s">
        <v>37</v>
      </c>
      <c r="E209" s="392"/>
      <c r="F209" s="392"/>
      <c r="G209" s="392"/>
      <c r="H209" s="49" t="s">
        <v>35</v>
      </c>
      <c r="I209" s="50" t="s">
        <v>11</v>
      </c>
      <c r="J209" s="50" t="s">
        <v>26</v>
      </c>
      <c r="K209" s="50" t="s">
        <v>5</v>
      </c>
      <c r="L209" s="51" t="s">
        <v>6</v>
      </c>
      <c r="M209" s="52" t="s">
        <v>3</v>
      </c>
    </row>
    <row r="210" spans="1:13" ht="20.25" customHeight="1">
      <c r="A210" s="53"/>
      <c r="B210" s="54" t="s">
        <v>10</v>
      </c>
      <c r="C210" s="54" t="s">
        <v>30</v>
      </c>
      <c r="D210" s="55" t="s">
        <v>31</v>
      </c>
      <c r="E210" s="55" t="s">
        <v>32</v>
      </c>
      <c r="F210" s="55" t="s">
        <v>33</v>
      </c>
      <c r="G210" s="55" t="s">
        <v>34</v>
      </c>
      <c r="H210" s="56"/>
      <c r="I210" s="57" t="s">
        <v>12</v>
      </c>
      <c r="J210" s="57" t="s">
        <v>38</v>
      </c>
      <c r="K210" s="58" t="s">
        <v>29</v>
      </c>
      <c r="L210" s="59"/>
      <c r="M210" s="60"/>
    </row>
    <row r="211" spans="1:13" ht="20.25" customHeight="1">
      <c r="A211" s="53"/>
      <c r="B211" s="54"/>
      <c r="C211" s="54"/>
      <c r="D211" s="55"/>
      <c r="E211" s="55"/>
      <c r="F211" s="55"/>
      <c r="G211" s="55"/>
      <c r="H211" s="255" t="s">
        <v>817</v>
      </c>
      <c r="I211" s="256">
        <v>15750</v>
      </c>
      <c r="J211" s="57"/>
      <c r="K211" s="58"/>
      <c r="L211" s="59"/>
      <c r="M211" s="226" t="s">
        <v>821</v>
      </c>
    </row>
    <row r="212" spans="1:13" ht="20.25" customHeight="1">
      <c r="A212" s="53"/>
      <c r="B212" s="54"/>
      <c r="C212" s="54"/>
      <c r="D212" s="55"/>
      <c r="E212" s="55"/>
      <c r="F212" s="55"/>
      <c r="G212" s="55"/>
      <c r="H212" s="255" t="s">
        <v>816</v>
      </c>
      <c r="I212" s="260"/>
      <c r="J212" s="57"/>
      <c r="K212" s="58"/>
      <c r="L212" s="59"/>
      <c r="M212" s="60"/>
    </row>
    <row r="213" spans="1:13" ht="20.25" customHeight="1">
      <c r="A213" s="53"/>
      <c r="B213" s="54"/>
      <c r="C213" s="54"/>
      <c r="D213" s="55"/>
      <c r="E213" s="55"/>
      <c r="F213" s="55"/>
      <c r="G213" s="55"/>
      <c r="H213" s="255" t="s">
        <v>818</v>
      </c>
      <c r="I213" s="262">
        <v>40000</v>
      </c>
      <c r="J213" s="57"/>
      <c r="K213" s="58"/>
      <c r="L213" s="59"/>
      <c r="M213" s="60"/>
    </row>
    <row r="214" spans="1:13" ht="20.25" customHeight="1">
      <c r="A214" s="53"/>
      <c r="B214" s="54"/>
      <c r="C214" s="54"/>
      <c r="D214" s="55"/>
      <c r="E214" s="55"/>
      <c r="F214" s="55"/>
      <c r="G214" s="55"/>
      <c r="H214" s="255" t="s">
        <v>819</v>
      </c>
      <c r="I214" s="262">
        <v>1500</v>
      </c>
      <c r="J214" s="57"/>
      <c r="K214" s="58"/>
      <c r="L214" s="59"/>
      <c r="M214" s="60"/>
    </row>
    <row r="215" spans="1:13" ht="20.25" customHeight="1">
      <c r="A215" s="90" t="s">
        <v>7</v>
      </c>
      <c r="B215" s="91"/>
      <c r="C215" s="92"/>
      <c r="D215" s="91"/>
      <c r="E215" s="91"/>
      <c r="F215" s="91"/>
      <c r="G215" s="93"/>
      <c r="H215" s="94"/>
      <c r="I215" s="95"/>
      <c r="J215" s="50"/>
      <c r="K215" s="252"/>
      <c r="L215" s="84"/>
      <c r="M215" s="253"/>
    </row>
    <row r="216" spans="1:13" ht="20.25" customHeight="1">
      <c r="A216" s="391" t="s">
        <v>8</v>
      </c>
      <c r="B216" s="391"/>
      <c r="C216" s="391"/>
      <c r="D216" s="391"/>
      <c r="E216" s="391"/>
      <c r="F216" s="391"/>
      <c r="G216" s="391"/>
      <c r="H216" s="391"/>
      <c r="I216" s="98">
        <f>SUM(I202:I214)</f>
        <v>85850</v>
      </c>
      <c r="J216" s="99"/>
      <c r="K216" s="3"/>
      <c r="L216" s="84"/>
      <c r="M216" s="253"/>
    </row>
    <row r="235" spans="1:11" ht="20.25" customHeight="1">
      <c r="A235" s="37" t="s">
        <v>820</v>
      </c>
      <c r="B235" s="38"/>
      <c r="C235" s="38"/>
      <c r="D235" s="38"/>
      <c r="E235" s="38"/>
      <c r="F235" s="38"/>
      <c r="G235" s="39"/>
      <c r="H235" s="39"/>
      <c r="I235" s="40"/>
      <c r="J235" s="238"/>
      <c r="K235" s="40"/>
    </row>
    <row r="236" spans="1:11" ht="20.25" customHeight="1">
      <c r="A236" s="37" t="s">
        <v>799</v>
      </c>
      <c r="B236" s="41"/>
      <c r="C236" s="41"/>
      <c r="D236" s="41"/>
      <c r="E236" s="41"/>
      <c r="F236" s="41"/>
      <c r="G236" s="39"/>
      <c r="H236" s="39"/>
      <c r="I236" s="40"/>
      <c r="J236" s="238"/>
      <c r="K236" s="40"/>
    </row>
    <row r="237" spans="1:11" ht="20.25" customHeight="1">
      <c r="A237" s="42" t="s">
        <v>775</v>
      </c>
      <c r="B237" s="1"/>
      <c r="C237" s="1"/>
      <c r="D237" s="1"/>
      <c r="E237" s="1"/>
      <c r="F237" s="1"/>
      <c r="G237" s="39"/>
      <c r="H237" s="39"/>
      <c r="I237" s="40"/>
      <c r="J237" s="238"/>
      <c r="K237" s="43"/>
    </row>
    <row r="238" spans="1:11" ht="20.25" customHeight="1">
      <c r="A238" s="42" t="s">
        <v>777</v>
      </c>
      <c r="B238" s="1"/>
      <c r="C238" s="1"/>
      <c r="D238" s="1"/>
      <c r="E238" s="1"/>
      <c r="F238" s="1"/>
      <c r="G238" s="39"/>
      <c r="H238" s="39"/>
      <c r="I238" s="40"/>
      <c r="J238" s="238"/>
      <c r="K238" s="43"/>
    </row>
    <row r="239" spans="1:11" ht="20.25" customHeight="1">
      <c r="A239" s="42" t="s">
        <v>801</v>
      </c>
      <c r="B239" s="1"/>
      <c r="C239" s="1"/>
      <c r="D239" s="1"/>
      <c r="E239" s="1"/>
      <c r="F239" s="1"/>
      <c r="G239" s="39"/>
      <c r="H239" s="39"/>
      <c r="I239" s="40"/>
      <c r="J239" s="238"/>
      <c r="K239" s="43"/>
    </row>
    <row r="240" spans="1:11" ht="20.25" customHeight="1">
      <c r="A240" s="42" t="s">
        <v>802</v>
      </c>
      <c r="B240" s="1"/>
      <c r="C240" s="1"/>
      <c r="D240" s="1"/>
      <c r="E240" s="1"/>
      <c r="F240" s="1"/>
      <c r="G240" s="39"/>
      <c r="H240" s="39"/>
      <c r="I240" s="40"/>
      <c r="J240" s="238"/>
      <c r="K240" s="43"/>
    </row>
    <row r="241" spans="1:11" ht="20.25" customHeight="1">
      <c r="A241" s="42" t="s">
        <v>779</v>
      </c>
      <c r="B241" s="1"/>
      <c r="C241" s="1"/>
      <c r="D241" s="1"/>
      <c r="E241" s="1"/>
      <c r="F241" s="1"/>
      <c r="G241" s="39"/>
      <c r="H241" s="39"/>
      <c r="I241" s="40"/>
      <c r="J241" s="238"/>
      <c r="K241" s="43" t="s">
        <v>0</v>
      </c>
    </row>
    <row r="242" spans="1:11" ht="20.25" customHeight="1">
      <c r="A242" s="42" t="s">
        <v>780</v>
      </c>
      <c r="B242" s="1"/>
      <c r="C242" s="1"/>
      <c r="D242" s="1"/>
      <c r="E242" s="1"/>
      <c r="F242" s="1"/>
      <c r="G242" s="39"/>
      <c r="H242" s="39"/>
      <c r="I242" s="40"/>
      <c r="J242" s="238"/>
      <c r="K242" s="43"/>
    </row>
    <row r="243" spans="1:11" ht="20.25" customHeight="1">
      <c r="A243" s="42" t="s">
        <v>822</v>
      </c>
      <c r="B243" s="1"/>
      <c r="C243" s="1"/>
      <c r="D243" s="21"/>
      <c r="E243" s="21"/>
      <c r="F243" s="21"/>
      <c r="G243" s="39"/>
      <c r="H243" s="39"/>
      <c r="I243" s="40"/>
      <c r="J243" s="238"/>
      <c r="K243" s="43"/>
    </row>
    <row r="244" spans="1:11" ht="20.25" customHeight="1">
      <c r="A244" s="42" t="s">
        <v>823</v>
      </c>
      <c r="B244" s="1"/>
      <c r="C244" s="1"/>
      <c r="D244" s="44"/>
      <c r="E244" s="44"/>
      <c r="F244" s="44"/>
      <c r="G244" s="39"/>
      <c r="H244" s="39"/>
      <c r="I244" s="40"/>
      <c r="J244" s="238"/>
      <c r="K244" s="40"/>
    </row>
    <row r="245" spans="1:11" ht="20.25" customHeight="1">
      <c r="A245" s="267" t="s">
        <v>824</v>
      </c>
      <c r="B245" s="267"/>
      <c r="C245" s="267"/>
      <c r="D245" s="267"/>
      <c r="E245" s="267"/>
      <c r="F245" s="267"/>
      <c r="G245" s="267"/>
      <c r="H245" s="267"/>
      <c r="I245" s="267"/>
      <c r="J245" s="267"/>
      <c r="K245" s="40"/>
    </row>
    <row r="246" spans="1:11" ht="20.25" customHeight="1">
      <c r="A246" s="42" t="s">
        <v>825</v>
      </c>
      <c r="B246" s="1"/>
      <c r="C246" s="1"/>
      <c r="D246" s="44"/>
      <c r="E246" s="44"/>
      <c r="F246" s="44"/>
      <c r="G246" s="39"/>
      <c r="H246" s="39"/>
      <c r="I246" s="40"/>
      <c r="J246" s="238"/>
      <c r="K246" s="40"/>
    </row>
    <row r="247" spans="1:11" ht="20.25" customHeight="1">
      <c r="A247" s="42" t="s">
        <v>826</v>
      </c>
      <c r="B247" s="1"/>
      <c r="C247" s="1"/>
      <c r="D247" s="45"/>
      <c r="E247" s="45"/>
      <c r="F247" s="45"/>
      <c r="G247" s="39"/>
      <c r="H247" s="39"/>
      <c r="I247" s="40"/>
      <c r="J247" s="238"/>
      <c r="K247" s="40"/>
    </row>
    <row r="248" spans="1:11" ht="20.25" customHeight="1">
      <c r="A248" s="42" t="s">
        <v>827</v>
      </c>
      <c r="B248" s="1"/>
      <c r="C248" s="1"/>
      <c r="D248" s="45"/>
      <c r="E248" s="45"/>
      <c r="F248" s="45"/>
      <c r="G248" s="39"/>
      <c r="H248" s="39"/>
      <c r="I248" s="40"/>
      <c r="J248" s="238"/>
      <c r="K248" s="40"/>
    </row>
    <row r="249" spans="1:11" ht="20.25" customHeight="1">
      <c r="A249" s="42" t="s">
        <v>808</v>
      </c>
      <c r="B249" s="1"/>
      <c r="C249" s="1"/>
      <c r="D249" s="45"/>
      <c r="E249" s="45"/>
      <c r="F249" s="45"/>
      <c r="G249" s="39"/>
      <c r="H249" s="39"/>
      <c r="I249" s="40"/>
      <c r="J249" s="238"/>
      <c r="K249" s="40"/>
    </row>
    <row r="250" spans="1:11" ht="20.25" customHeight="1">
      <c r="A250" s="228" t="s">
        <v>828</v>
      </c>
      <c r="B250" s="1"/>
      <c r="C250" s="1"/>
      <c r="D250" s="45"/>
      <c r="E250" s="45"/>
      <c r="F250" s="45"/>
      <c r="G250" s="39"/>
      <c r="H250" s="39"/>
      <c r="I250" s="40"/>
      <c r="J250" s="238"/>
      <c r="K250" s="40"/>
    </row>
    <row r="251" spans="1:11" ht="20.25" customHeight="1">
      <c r="A251" s="228" t="s">
        <v>829</v>
      </c>
      <c r="B251" s="1"/>
      <c r="C251" s="1"/>
      <c r="D251" s="45"/>
      <c r="E251" s="45"/>
      <c r="F251" s="45"/>
      <c r="G251" s="39"/>
      <c r="H251" s="39"/>
      <c r="I251" s="40"/>
      <c r="J251" s="238"/>
      <c r="K251" s="40"/>
    </row>
    <row r="252" spans="1:13" ht="20.25" customHeight="1">
      <c r="A252" s="47" t="s">
        <v>36</v>
      </c>
      <c r="B252" s="48" t="s">
        <v>2</v>
      </c>
      <c r="C252" s="48" t="s">
        <v>4</v>
      </c>
      <c r="D252" s="392" t="s">
        <v>37</v>
      </c>
      <c r="E252" s="392"/>
      <c r="F252" s="392"/>
      <c r="G252" s="392"/>
      <c r="H252" s="49" t="s">
        <v>35</v>
      </c>
      <c r="I252" s="50" t="s">
        <v>11</v>
      </c>
      <c r="J252" s="50" t="s">
        <v>26</v>
      </c>
      <c r="K252" s="50" t="s">
        <v>5</v>
      </c>
      <c r="L252" s="51" t="s">
        <v>6</v>
      </c>
      <c r="M252" s="52" t="s">
        <v>3</v>
      </c>
    </row>
    <row r="253" spans="1:13" ht="20.25" customHeight="1">
      <c r="A253" s="53"/>
      <c r="B253" s="54" t="s">
        <v>10</v>
      </c>
      <c r="C253" s="54" t="s">
        <v>30</v>
      </c>
      <c r="D253" s="55" t="s">
        <v>31</v>
      </c>
      <c r="E253" s="55" t="s">
        <v>32</v>
      </c>
      <c r="F253" s="55" t="s">
        <v>33</v>
      </c>
      <c r="G253" s="55" t="s">
        <v>34</v>
      </c>
      <c r="H253" s="56"/>
      <c r="I253" s="57" t="s">
        <v>12</v>
      </c>
      <c r="J253" s="57" t="s">
        <v>38</v>
      </c>
      <c r="K253" s="58" t="s">
        <v>29</v>
      </c>
      <c r="L253" s="59"/>
      <c r="M253" s="60"/>
    </row>
    <row r="254" spans="1:13" ht="20.25" customHeight="1">
      <c r="A254" s="268" t="s">
        <v>836</v>
      </c>
      <c r="B254" s="259" t="s">
        <v>697</v>
      </c>
      <c r="C254" s="242" t="s">
        <v>837</v>
      </c>
      <c r="D254" s="55"/>
      <c r="E254" s="55" t="s">
        <v>258</v>
      </c>
      <c r="F254" s="55" t="s">
        <v>258</v>
      </c>
      <c r="G254" s="55"/>
      <c r="H254" s="63" t="s">
        <v>769</v>
      </c>
      <c r="I254" s="264"/>
      <c r="J254" s="271" t="s">
        <v>641</v>
      </c>
      <c r="K254" s="249" t="s">
        <v>838</v>
      </c>
      <c r="L254" s="88"/>
      <c r="M254" s="226" t="s">
        <v>840</v>
      </c>
    </row>
    <row r="255" spans="1:13" ht="20.25" customHeight="1">
      <c r="A255" s="53" t="s">
        <v>830</v>
      </c>
      <c r="B255" s="259" t="s">
        <v>849</v>
      </c>
      <c r="C255" s="54"/>
      <c r="D255" s="55"/>
      <c r="E255" s="55"/>
      <c r="F255" s="55"/>
      <c r="G255" s="55"/>
      <c r="H255" s="225" t="s">
        <v>833</v>
      </c>
      <c r="I255" s="266">
        <f>25*25*2*5</f>
        <v>6250</v>
      </c>
      <c r="J255" s="239"/>
      <c r="K255" s="249" t="s">
        <v>839</v>
      </c>
      <c r="L255" s="88"/>
      <c r="M255" s="258" t="s">
        <v>841</v>
      </c>
    </row>
    <row r="256" spans="1:13" ht="20.25" customHeight="1">
      <c r="A256" s="53" t="s">
        <v>831</v>
      </c>
      <c r="B256" s="254"/>
      <c r="C256" s="54"/>
      <c r="D256" s="55"/>
      <c r="E256" s="55"/>
      <c r="F256" s="55"/>
      <c r="G256" s="55"/>
      <c r="H256" s="255" t="s">
        <v>793</v>
      </c>
      <c r="I256" s="262"/>
      <c r="J256" s="57"/>
      <c r="K256" s="58"/>
      <c r="L256" s="88"/>
      <c r="M256" s="2"/>
    </row>
    <row r="257" spans="1:13" ht="20.25" customHeight="1">
      <c r="A257" s="53" t="s">
        <v>832</v>
      </c>
      <c r="B257" s="254"/>
      <c r="C257" s="259"/>
      <c r="D257" s="55"/>
      <c r="E257" s="55"/>
      <c r="F257" s="55"/>
      <c r="G257" s="55"/>
      <c r="H257" s="72" t="s">
        <v>834</v>
      </c>
      <c r="I257" s="262">
        <f>25*60*5</f>
        <v>7500</v>
      </c>
      <c r="J257" s="239"/>
      <c r="K257" s="249"/>
      <c r="L257" s="88"/>
      <c r="M257" s="2"/>
    </row>
    <row r="258" spans="1:13" ht="20.25" customHeight="1">
      <c r="A258" s="61"/>
      <c r="B258" s="62"/>
      <c r="C258" s="220"/>
      <c r="D258" s="55"/>
      <c r="E258" s="55"/>
      <c r="F258" s="55"/>
      <c r="G258" s="55"/>
      <c r="H258" s="255" t="s">
        <v>767</v>
      </c>
      <c r="I258" s="262">
        <v>9600</v>
      </c>
      <c r="J258" s="239"/>
      <c r="K258" s="65"/>
      <c r="L258" s="88"/>
      <c r="M258" s="2"/>
    </row>
    <row r="259" spans="1:13" ht="20.25" customHeight="1">
      <c r="A259" s="61"/>
      <c r="B259" s="62"/>
      <c r="C259" s="220"/>
      <c r="D259" s="55"/>
      <c r="E259" s="55"/>
      <c r="F259" s="55"/>
      <c r="G259" s="55"/>
      <c r="H259" s="263" t="s">
        <v>835</v>
      </c>
      <c r="I259" s="262">
        <f>600*6*5</f>
        <v>18000</v>
      </c>
      <c r="J259" s="239"/>
      <c r="K259" s="65"/>
      <c r="L259" s="88"/>
      <c r="M259" s="2"/>
    </row>
    <row r="260" spans="1:13" ht="20.25" customHeight="1">
      <c r="A260" s="61"/>
      <c r="B260" s="62"/>
      <c r="C260" s="220"/>
      <c r="D260" s="55"/>
      <c r="E260" s="55"/>
      <c r="F260" s="55"/>
      <c r="G260" s="55"/>
      <c r="H260" s="269" t="s">
        <v>703</v>
      </c>
      <c r="I260" s="270">
        <f>SUM(I254:I259)</f>
        <v>41350</v>
      </c>
      <c r="J260" s="239"/>
      <c r="K260" s="65"/>
      <c r="L260" s="88"/>
      <c r="M260" s="2"/>
    </row>
    <row r="261" spans="1:13" ht="20.25" customHeight="1">
      <c r="A261" s="47" t="s">
        <v>36</v>
      </c>
      <c r="B261" s="48" t="s">
        <v>2</v>
      </c>
      <c r="C261" s="48" t="s">
        <v>4</v>
      </c>
      <c r="D261" s="392" t="s">
        <v>37</v>
      </c>
      <c r="E261" s="392"/>
      <c r="F261" s="392"/>
      <c r="G261" s="392"/>
      <c r="H261" s="49" t="s">
        <v>35</v>
      </c>
      <c r="I261" s="50" t="s">
        <v>11</v>
      </c>
      <c r="J261" s="50" t="s">
        <v>26</v>
      </c>
      <c r="K261" s="50" t="s">
        <v>5</v>
      </c>
      <c r="L261" s="51" t="s">
        <v>6</v>
      </c>
      <c r="M261" s="52" t="s">
        <v>3</v>
      </c>
    </row>
    <row r="262" spans="1:13" ht="20.25" customHeight="1">
      <c r="A262" s="53"/>
      <c r="B262" s="54" t="s">
        <v>10</v>
      </c>
      <c r="C262" s="54" t="s">
        <v>30</v>
      </c>
      <c r="D262" s="55" t="s">
        <v>31</v>
      </c>
      <c r="E262" s="55" t="s">
        <v>32</v>
      </c>
      <c r="F262" s="55" t="s">
        <v>33</v>
      </c>
      <c r="G262" s="55" t="s">
        <v>34</v>
      </c>
      <c r="H262" s="56"/>
      <c r="I262" s="57" t="s">
        <v>12</v>
      </c>
      <c r="J262" s="57" t="s">
        <v>38</v>
      </c>
      <c r="K262" s="58" t="s">
        <v>29</v>
      </c>
      <c r="L262" s="59"/>
      <c r="M262" s="60"/>
    </row>
    <row r="263" spans="1:13" ht="20.25" customHeight="1">
      <c r="A263" s="53" t="s">
        <v>842</v>
      </c>
      <c r="B263" s="259" t="s">
        <v>697</v>
      </c>
      <c r="C263" s="242" t="s">
        <v>665</v>
      </c>
      <c r="D263" s="55"/>
      <c r="E263" s="55" t="s">
        <v>258</v>
      </c>
      <c r="F263" s="55"/>
      <c r="G263" s="55"/>
      <c r="H263" s="63" t="s">
        <v>769</v>
      </c>
      <c r="I263" s="264"/>
      <c r="J263" s="271" t="s">
        <v>641</v>
      </c>
      <c r="K263" s="249" t="s">
        <v>838</v>
      </c>
      <c r="L263" s="88"/>
      <c r="M263" s="226" t="s">
        <v>840</v>
      </c>
    </row>
    <row r="264" spans="1:13" ht="20.25" customHeight="1">
      <c r="A264" s="53" t="s">
        <v>843</v>
      </c>
      <c r="B264" s="259" t="s">
        <v>850</v>
      </c>
      <c r="C264" s="54"/>
      <c r="D264" s="55"/>
      <c r="E264" s="55"/>
      <c r="F264" s="55"/>
      <c r="G264" s="55"/>
      <c r="H264" s="225" t="s">
        <v>846</v>
      </c>
      <c r="I264" s="266">
        <f>50*25*2</f>
        <v>2500</v>
      </c>
      <c r="J264" s="239"/>
      <c r="K264" s="249" t="s">
        <v>839</v>
      </c>
      <c r="L264" s="88"/>
      <c r="M264" s="258" t="s">
        <v>841</v>
      </c>
    </row>
    <row r="265" spans="1:13" ht="20.25" customHeight="1">
      <c r="A265" s="53" t="s">
        <v>844</v>
      </c>
      <c r="B265" s="54"/>
      <c r="C265" s="54"/>
      <c r="D265" s="55"/>
      <c r="E265" s="55"/>
      <c r="F265" s="55"/>
      <c r="G265" s="55"/>
      <c r="H265" s="255" t="s">
        <v>793</v>
      </c>
      <c r="I265" s="262"/>
      <c r="J265" s="57"/>
      <c r="K265" s="58"/>
      <c r="L265" s="59"/>
      <c r="M265" s="60"/>
    </row>
    <row r="266" spans="1:13" ht="20.25" customHeight="1">
      <c r="A266" s="53" t="s">
        <v>845</v>
      </c>
      <c r="B266" s="54"/>
      <c r="C266" s="54"/>
      <c r="D266" s="55"/>
      <c r="E266" s="55"/>
      <c r="F266" s="55"/>
      <c r="G266" s="55"/>
      <c r="H266" s="72" t="s">
        <v>847</v>
      </c>
      <c r="I266" s="262">
        <f>50*60</f>
        <v>3000</v>
      </c>
      <c r="J266" s="239"/>
      <c r="K266" s="58"/>
      <c r="L266" s="59"/>
      <c r="M266" s="60"/>
    </row>
    <row r="267" spans="1:13" ht="20.25" customHeight="1">
      <c r="A267" s="53"/>
      <c r="B267" s="54"/>
      <c r="C267" s="54"/>
      <c r="D267" s="55"/>
      <c r="E267" s="55"/>
      <c r="F267" s="55"/>
      <c r="G267" s="55"/>
      <c r="H267" s="255" t="s">
        <v>767</v>
      </c>
      <c r="I267" s="262">
        <v>9600</v>
      </c>
      <c r="J267" s="239"/>
      <c r="K267" s="58"/>
      <c r="L267" s="59"/>
      <c r="M267" s="60"/>
    </row>
    <row r="268" spans="1:13" ht="20.25" customHeight="1">
      <c r="A268" s="53"/>
      <c r="B268" s="54"/>
      <c r="C268" s="54"/>
      <c r="D268" s="55"/>
      <c r="E268" s="55"/>
      <c r="F268" s="55"/>
      <c r="G268" s="55"/>
      <c r="H268" s="263" t="s">
        <v>848</v>
      </c>
      <c r="I268" s="262">
        <f>600*6*3</f>
        <v>10800</v>
      </c>
      <c r="J268" s="239"/>
      <c r="K268" s="58"/>
      <c r="L268" s="59"/>
      <c r="M268" s="60"/>
    </row>
    <row r="269" spans="1:13" ht="20.25" customHeight="1">
      <c r="A269" s="53"/>
      <c r="B269" s="54"/>
      <c r="C269" s="54"/>
      <c r="D269" s="55"/>
      <c r="E269" s="55"/>
      <c r="F269" s="55"/>
      <c r="G269" s="55"/>
      <c r="H269" s="269" t="s">
        <v>703</v>
      </c>
      <c r="I269" s="270">
        <f>SUM(I263:I268)</f>
        <v>25900</v>
      </c>
      <c r="J269" s="57"/>
      <c r="K269" s="58"/>
      <c r="L269" s="59"/>
      <c r="M269" s="60"/>
    </row>
    <row r="270" spans="1:13" ht="20.25" customHeight="1">
      <c r="A270" s="53" t="s">
        <v>851</v>
      </c>
      <c r="B270" s="54"/>
      <c r="C270" s="54"/>
      <c r="D270" s="55"/>
      <c r="E270" s="55"/>
      <c r="F270" s="55"/>
      <c r="G270" s="55"/>
      <c r="H270" s="273"/>
      <c r="I270" s="274"/>
      <c r="J270" s="57"/>
      <c r="K270" s="58"/>
      <c r="L270" s="59"/>
      <c r="M270" s="60"/>
    </row>
    <row r="271" spans="1:13" ht="20.25" customHeight="1">
      <c r="A271" s="53" t="s">
        <v>839</v>
      </c>
      <c r="B271" s="54"/>
      <c r="C271" s="54"/>
      <c r="D271" s="55"/>
      <c r="E271" s="55"/>
      <c r="F271" s="55"/>
      <c r="G271" s="55"/>
      <c r="H271" s="273"/>
      <c r="I271" s="274"/>
      <c r="J271" s="57"/>
      <c r="K271" s="58"/>
      <c r="L271" s="59"/>
      <c r="M271" s="60"/>
    </row>
    <row r="272" spans="1:13" ht="20.25" customHeight="1">
      <c r="A272" s="53" t="s">
        <v>852</v>
      </c>
      <c r="B272" s="259" t="s">
        <v>787</v>
      </c>
      <c r="C272" s="242" t="s">
        <v>854</v>
      </c>
      <c r="D272" s="55"/>
      <c r="E272" s="55"/>
      <c r="F272" s="55" t="s">
        <v>258</v>
      </c>
      <c r="G272" s="55"/>
      <c r="H272" s="63" t="s">
        <v>769</v>
      </c>
      <c r="I272" s="264"/>
      <c r="J272" s="271" t="s">
        <v>641</v>
      </c>
      <c r="K272" s="249" t="s">
        <v>838</v>
      </c>
      <c r="L272" s="59"/>
      <c r="M272" s="226" t="s">
        <v>840</v>
      </c>
    </row>
    <row r="273" spans="1:13" ht="20.25" customHeight="1">
      <c r="A273" s="53"/>
      <c r="B273" s="259" t="s">
        <v>853</v>
      </c>
      <c r="C273" s="54"/>
      <c r="D273" s="55"/>
      <c r="E273" s="55"/>
      <c r="F273" s="55"/>
      <c r="G273" s="55"/>
      <c r="H273" s="225" t="s">
        <v>855</v>
      </c>
      <c r="I273" s="266">
        <f>30*25*2</f>
        <v>1500</v>
      </c>
      <c r="J273" s="57"/>
      <c r="K273" s="249" t="s">
        <v>839</v>
      </c>
      <c r="L273" s="59"/>
      <c r="M273" s="258" t="s">
        <v>841</v>
      </c>
    </row>
    <row r="274" spans="1:13" ht="20.25" customHeight="1">
      <c r="A274" s="53"/>
      <c r="B274" s="54"/>
      <c r="C274" s="54"/>
      <c r="D274" s="55"/>
      <c r="E274" s="55"/>
      <c r="F274" s="55"/>
      <c r="G274" s="55"/>
      <c r="H274" s="255" t="s">
        <v>793</v>
      </c>
      <c r="I274" s="262"/>
      <c r="J274" s="57"/>
      <c r="K274" s="58"/>
      <c r="L274" s="59"/>
      <c r="M274" s="60"/>
    </row>
    <row r="275" spans="1:13" ht="20.25" customHeight="1">
      <c r="A275" s="53"/>
      <c r="B275" s="54"/>
      <c r="C275" s="54"/>
      <c r="D275" s="55"/>
      <c r="E275" s="55"/>
      <c r="F275" s="55"/>
      <c r="G275" s="55"/>
      <c r="H275" s="72" t="s">
        <v>856</v>
      </c>
      <c r="I275" s="262">
        <f>30*60</f>
        <v>1800</v>
      </c>
      <c r="J275" s="57"/>
      <c r="K275" s="58"/>
      <c r="L275" s="59"/>
      <c r="M275" s="60"/>
    </row>
    <row r="276" spans="1:13" ht="20.25" customHeight="1">
      <c r="A276" s="53"/>
      <c r="B276" s="54"/>
      <c r="C276" s="54"/>
      <c r="D276" s="55"/>
      <c r="E276" s="55"/>
      <c r="F276" s="55"/>
      <c r="G276" s="55"/>
      <c r="H276" s="255" t="s">
        <v>857</v>
      </c>
      <c r="I276" s="262"/>
      <c r="J276" s="57"/>
      <c r="K276" s="58"/>
      <c r="L276" s="59"/>
      <c r="M276" s="60"/>
    </row>
    <row r="277" spans="1:13" ht="20.25" customHeight="1">
      <c r="A277" s="53"/>
      <c r="B277" s="54"/>
      <c r="C277" s="54"/>
      <c r="D277" s="55"/>
      <c r="E277" s="55"/>
      <c r="F277" s="55"/>
      <c r="G277" s="55"/>
      <c r="H277" s="263" t="s">
        <v>858</v>
      </c>
      <c r="I277" s="262">
        <f>400*6*3</f>
        <v>7200</v>
      </c>
      <c r="J277" s="57"/>
      <c r="K277" s="58"/>
      <c r="L277" s="59"/>
      <c r="M277" s="60"/>
    </row>
    <row r="278" spans="1:13" ht="20.25" customHeight="1">
      <c r="A278" s="53"/>
      <c r="B278" s="54"/>
      <c r="C278" s="54"/>
      <c r="D278" s="55"/>
      <c r="E278" s="55"/>
      <c r="F278" s="55"/>
      <c r="G278" s="55"/>
      <c r="H278" s="263" t="s">
        <v>859</v>
      </c>
      <c r="I278" s="262">
        <v>3000</v>
      </c>
      <c r="J278" s="57"/>
      <c r="K278" s="58"/>
      <c r="L278" s="59"/>
      <c r="M278" s="60"/>
    </row>
    <row r="279" spans="1:13" ht="20.25" customHeight="1">
      <c r="A279" s="53"/>
      <c r="B279" s="54"/>
      <c r="C279" s="54"/>
      <c r="D279" s="55"/>
      <c r="E279" s="55"/>
      <c r="F279" s="55"/>
      <c r="G279" s="55"/>
      <c r="H279" s="269" t="s">
        <v>703</v>
      </c>
      <c r="I279" s="270">
        <f>SUM(I272:I278)</f>
        <v>13500</v>
      </c>
      <c r="J279" s="57"/>
      <c r="K279" s="58"/>
      <c r="L279" s="59"/>
      <c r="M279" s="60"/>
    </row>
    <row r="280" spans="1:13" ht="20.25" customHeight="1">
      <c r="A280" s="53" t="s">
        <v>860</v>
      </c>
      <c r="B280" s="259" t="s">
        <v>676</v>
      </c>
      <c r="C280" s="242" t="s">
        <v>854</v>
      </c>
      <c r="D280" s="55"/>
      <c r="E280" s="55"/>
      <c r="F280" s="55" t="s">
        <v>258</v>
      </c>
      <c r="G280" s="55"/>
      <c r="H280" s="63" t="s">
        <v>769</v>
      </c>
      <c r="I280" s="264"/>
      <c r="J280" s="271" t="s">
        <v>641</v>
      </c>
      <c r="K280" s="249" t="s">
        <v>838</v>
      </c>
      <c r="L280" s="59"/>
      <c r="M280" s="226" t="s">
        <v>840</v>
      </c>
    </row>
    <row r="281" spans="1:13" ht="20.25" customHeight="1">
      <c r="A281" s="53"/>
      <c r="B281" s="259" t="s">
        <v>853</v>
      </c>
      <c r="C281" s="54"/>
      <c r="D281" s="55"/>
      <c r="E281" s="55"/>
      <c r="F281" s="55"/>
      <c r="G281" s="55"/>
      <c r="H281" s="225" t="s">
        <v>855</v>
      </c>
      <c r="I281" s="266">
        <f>30*25*2</f>
        <v>1500</v>
      </c>
      <c r="J281" s="57"/>
      <c r="K281" s="249" t="s">
        <v>839</v>
      </c>
      <c r="L281" s="59"/>
      <c r="M281" s="258" t="s">
        <v>841</v>
      </c>
    </row>
    <row r="282" spans="1:13" ht="20.25" customHeight="1">
      <c r="A282" s="53"/>
      <c r="B282" s="54"/>
      <c r="C282" s="54"/>
      <c r="D282" s="55"/>
      <c r="E282" s="55"/>
      <c r="F282" s="55"/>
      <c r="G282" s="55"/>
      <c r="H282" s="255" t="s">
        <v>793</v>
      </c>
      <c r="I282" s="262"/>
      <c r="J282" s="57"/>
      <c r="K282" s="58"/>
      <c r="L282" s="59"/>
      <c r="M282" s="60"/>
    </row>
    <row r="283" spans="1:13" ht="20.25" customHeight="1">
      <c r="A283" s="53"/>
      <c r="B283" s="54"/>
      <c r="C283" s="54"/>
      <c r="D283" s="55"/>
      <c r="E283" s="55"/>
      <c r="F283" s="55"/>
      <c r="G283" s="55"/>
      <c r="H283" s="72" t="s">
        <v>856</v>
      </c>
      <c r="I283" s="262">
        <f>30*60</f>
        <v>1800</v>
      </c>
      <c r="J283" s="57"/>
      <c r="K283" s="58"/>
      <c r="L283" s="59"/>
      <c r="M283" s="60"/>
    </row>
    <row r="284" spans="1:13" ht="20.25" customHeight="1">
      <c r="A284" s="53"/>
      <c r="B284" s="54"/>
      <c r="C284" s="54"/>
      <c r="D284" s="55"/>
      <c r="E284" s="55"/>
      <c r="F284" s="55"/>
      <c r="G284" s="55"/>
      <c r="H284" s="255" t="s">
        <v>857</v>
      </c>
      <c r="I284" s="262"/>
      <c r="J284" s="57"/>
      <c r="K284" s="58"/>
      <c r="L284" s="59"/>
      <c r="M284" s="60"/>
    </row>
    <row r="285" spans="1:13" ht="20.25" customHeight="1">
      <c r="A285" s="53"/>
      <c r="B285" s="54"/>
      <c r="C285" s="54"/>
      <c r="D285" s="55"/>
      <c r="E285" s="55"/>
      <c r="F285" s="55"/>
      <c r="G285" s="55"/>
      <c r="H285" s="263" t="s">
        <v>858</v>
      </c>
      <c r="I285" s="262">
        <f>400*6*3</f>
        <v>7200</v>
      </c>
      <c r="J285" s="57"/>
      <c r="K285" s="58"/>
      <c r="L285" s="59"/>
      <c r="M285" s="60"/>
    </row>
    <row r="286" spans="1:13" ht="20.25" customHeight="1">
      <c r="A286" s="53"/>
      <c r="B286" s="54"/>
      <c r="C286" s="54"/>
      <c r="D286" s="55"/>
      <c r="E286" s="55"/>
      <c r="F286" s="55"/>
      <c r="G286" s="55"/>
      <c r="H286" s="263" t="s">
        <v>859</v>
      </c>
      <c r="I286" s="262">
        <v>3000</v>
      </c>
      <c r="J286" s="57"/>
      <c r="K286" s="58"/>
      <c r="L286" s="59"/>
      <c r="M286" s="60"/>
    </row>
    <row r="287" spans="1:13" ht="20.25" customHeight="1">
      <c r="A287" s="47" t="s">
        <v>36</v>
      </c>
      <c r="B287" s="48" t="s">
        <v>2</v>
      </c>
      <c r="C287" s="48" t="s">
        <v>4</v>
      </c>
      <c r="D287" s="392" t="s">
        <v>37</v>
      </c>
      <c r="E287" s="392"/>
      <c r="F287" s="392"/>
      <c r="G287" s="392"/>
      <c r="H287" s="49" t="s">
        <v>35</v>
      </c>
      <c r="I287" s="50" t="s">
        <v>11</v>
      </c>
      <c r="J287" s="50" t="s">
        <v>26</v>
      </c>
      <c r="K287" s="50" t="s">
        <v>5</v>
      </c>
      <c r="L287" s="51" t="s">
        <v>6</v>
      </c>
      <c r="M287" s="52" t="s">
        <v>3</v>
      </c>
    </row>
    <row r="288" spans="1:13" ht="20.25" customHeight="1">
      <c r="A288" s="53"/>
      <c r="B288" s="54" t="s">
        <v>10</v>
      </c>
      <c r="C288" s="54" t="s">
        <v>30</v>
      </c>
      <c r="D288" s="55" t="s">
        <v>31</v>
      </c>
      <c r="E288" s="55" t="s">
        <v>32</v>
      </c>
      <c r="F288" s="55" t="s">
        <v>33</v>
      </c>
      <c r="G288" s="55" t="s">
        <v>34</v>
      </c>
      <c r="H288" s="56"/>
      <c r="I288" s="57" t="s">
        <v>12</v>
      </c>
      <c r="J288" s="57" t="s">
        <v>38</v>
      </c>
      <c r="K288" s="58" t="s">
        <v>29</v>
      </c>
      <c r="L288" s="59"/>
      <c r="M288" s="60"/>
    </row>
    <row r="289" spans="1:13" ht="20.25" customHeight="1">
      <c r="A289" s="53"/>
      <c r="B289" s="54"/>
      <c r="C289" s="54"/>
      <c r="D289" s="55"/>
      <c r="E289" s="55"/>
      <c r="F289" s="55"/>
      <c r="G289" s="55"/>
      <c r="H289" s="269" t="s">
        <v>703</v>
      </c>
      <c r="I289" s="270">
        <f>SUM(I280:I286)</f>
        <v>13500</v>
      </c>
      <c r="J289" s="57"/>
      <c r="K289" s="58"/>
      <c r="L289" s="59"/>
      <c r="M289" s="60"/>
    </row>
    <row r="290" spans="1:13" ht="20.25" customHeight="1">
      <c r="A290" s="90" t="s">
        <v>7</v>
      </c>
      <c r="B290" s="91"/>
      <c r="C290" s="92"/>
      <c r="D290" s="91"/>
      <c r="E290" s="91"/>
      <c r="F290" s="91"/>
      <c r="G290" s="93"/>
      <c r="H290" s="94"/>
      <c r="I290" s="95"/>
      <c r="J290" s="50"/>
      <c r="K290" s="252"/>
      <c r="L290" s="84"/>
      <c r="M290" s="253"/>
    </row>
    <row r="291" spans="1:13" ht="20.25" customHeight="1">
      <c r="A291" s="391" t="s">
        <v>8</v>
      </c>
      <c r="B291" s="391"/>
      <c r="C291" s="391"/>
      <c r="D291" s="391"/>
      <c r="E291" s="391"/>
      <c r="F291" s="391"/>
      <c r="G291" s="391"/>
      <c r="H291" s="391"/>
      <c r="I291" s="98">
        <f>I260+I269+I279+I289</f>
        <v>94250</v>
      </c>
      <c r="J291" s="99"/>
      <c r="K291" s="3"/>
      <c r="L291" s="84"/>
      <c r="M291" s="253"/>
    </row>
    <row r="313" spans="1:11" ht="20.25" customHeight="1">
      <c r="A313" s="37" t="s">
        <v>861</v>
      </c>
      <c r="B313" s="38"/>
      <c r="C313" s="38"/>
      <c r="D313" s="38"/>
      <c r="E313" s="38"/>
      <c r="F313" s="38"/>
      <c r="G313" s="39"/>
      <c r="H313" s="39"/>
      <c r="I313" s="40"/>
      <c r="J313" s="238"/>
      <c r="K313" s="40"/>
    </row>
    <row r="314" spans="1:11" ht="20.25" customHeight="1">
      <c r="A314" s="37" t="s">
        <v>799</v>
      </c>
      <c r="B314" s="41"/>
      <c r="C314" s="41"/>
      <c r="D314" s="41"/>
      <c r="E314" s="41"/>
      <c r="F314" s="41"/>
      <c r="G314" s="39"/>
      <c r="H314" s="39"/>
      <c r="I314" s="40"/>
      <c r="J314" s="238"/>
      <c r="K314" s="40"/>
    </row>
    <row r="315" spans="1:11" ht="20.25" customHeight="1">
      <c r="A315" s="42" t="s">
        <v>775</v>
      </c>
      <c r="B315" s="1"/>
      <c r="C315" s="1"/>
      <c r="D315" s="1"/>
      <c r="E315" s="1"/>
      <c r="F315" s="1"/>
      <c r="G315" s="39"/>
      <c r="H315" s="39"/>
      <c r="I315" s="40"/>
      <c r="J315" s="238"/>
      <c r="K315" s="43"/>
    </row>
    <row r="316" spans="1:11" ht="20.25" customHeight="1">
      <c r="A316" s="42" t="s">
        <v>777</v>
      </c>
      <c r="B316" s="1"/>
      <c r="C316" s="1"/>
      <c r="D316" s="1"/>
      <c r="E316" s="1"/>
      <c r="F316" s="1"/>
      <c r="G316" s="39"/>
      <c r="H316" s="39"/>
      <c r="I316" s="40"/>
      <c r="J316" s="238"/>
      <c r="K316" s="43"/>
    </row>
    <row r="317" spans="1:11" ht="20.25" customHeight="1">
      <c r="A317" s="42" t="s">
        <v>801</v>
      </c>
      <c r="B317" s="1"/>
      <c r="C317" s="1"/>
      <c r="D317" s="1"/>
      <c r="E317" s="1"/>
      <c r="F317" s="1"/>
      <c r="G317" s="39"/>
      <c r="H317" s="39"/>
      <c r="I317" s="40"/>
      <c r="J317" s="238"/>
      <c r="K317" s="43"/>
    </row>
    <row r="318" spans="1:11" ht="20.25" customHeight="1">
      <c r="A318" s="42" t="s">
        <v>802</v>
      </c>
      <c r="B318" s="1"/>
      <c r="C318" s="1"/>
      <c r="D318" s="1"/>
      <c r="E318" s="1"/>
      <c r="F318" s="1"/>
      <c r="G318" s="39"/>
      <c r="H318" s="39"/>
      <c r="I318" s="40"/>
      <c r="J318" s="238"/>
      <c r="K318" s="43"/>
    </row>
    <row r="319" spans="1:11" ht="20.25" customHeight="1">
      <c r="A319" s="42" t="s">
        <v>779</v>
      </c>
      <c r="B319" s="1"/>
      <c r="C319" s="1"/>
      <c r="D319" s="1"/>
      <c r="E319" s="1"/>
      <c r="F319" s="1"/>
      <c r="G319" s="39"/>
      <c r="H319" s="39"/>
      <c r="I319" s="40"/>
      <c r="J319" s="238"/>
      <c r="K319" s="43" t="s">
        <v>0</v>
      </c>
    </row>
    <row r="320" spans="1:11" ht="20.25" customHeight="1">
      <c r="A320" s="42" t="s">
        <v>780</v>
      </c>
      <c r="B320" s="1"/>
      <c r="C320" s="1"/>
      <c r="D320" s="1"/>
      <c r="E320" s="1"/>
      <c r="F320" s="1"/>
      <c r="G320" s="39"/>
      <c r="H320" s="39"/>
      <c r="I320" s="40"/>
      <c r="J320" s="238"/>
      <c r="K320" s="43"/>
    </row>
    <row r="321" spans="1:11" ht="20.25" customHeight="1">
      <c r="A321" s="42" t="s">
        <v>862</v>
      </c>
      <c r="B321" s="1"/>
      <c r="C321" s="1"/>
      <c r="D321" s="21"/>
      <c r="E321" s="21"/>
      <c r="F321" s="21"/>
      <c r="G321" s="39"/>
      <c r="H321" s="39"/>
      <c r="I321" s="40"/>
      <c r="J321" s="238"/>
      <c r="K321" s="43"/>
    </row>
    <row r="322" spans="1:11" ht="20.25" customHeight="1">
      <c r="A322" s="42" t="s">
        <v>866</v>
      </c>
      <c r="B322" s="1"/>
      <c r="C322" s="1"/>
      <c r="D322" s="44"/>
      <c r="E322" s="44"/>
      <c r="F322" s="44"/>
      <c r="G322" s="39"/>
      <c r="H322" s="39"/>
      <c r="I322" s="40"/>
      <c r="J322" s="238"/>
      <c r="K322" s="40"/>
    </row>
    <row r="323" spans="1:11" ht="20.25" customHeight="1">
      <c r="A323" s="267" t="s">
        <v>863</v>
      </c>
      <c r="B323" s="267"/>
      <c r="C323" s="267"/>
      <c r="D323" s="267"/>
      <c r="E323" s="267"/>
      <c r="F323" s="267"/>
      <c r="G323" s="267"/>
      <c r="H323" s="267"/>
      <c r="I323" s="267"/>
      <c r="J323" s="267"/>
      <c r="K323" s="40"/>
    </row>
    <row r="324" spans="1:11" ht="20.25" customHeight="1">
      <c r="A324" s="42" t="s">
        <v>865</v>
      </c>
      <c r="B324" s="1"/>
      <c r="C324" s="1"/>
      <c r="D324" s="44"/>
      <c r="E324" s="44"/>
      <c r="F324" s="44"/>
      <c r="G324" s="39"/>
      <c r="H324" s="39"/>
      <c r="I324" s="40"/>
      <c r="J324" s="238"/>
      <c r="K324" s="40"/>
    </row>
    <row r="325" spans="1:11" ht="20.25" customHeight="1">
      <c r="A325" s="42" t="s">
        <v>864</v>
      </c>
      <c r="B325" s="1"/>
      <c r="C325" s="1"/>
      <c r="D325" s="45"/>
      <c r="E325" s="45"/>
      <c r="F325" s="45"/>
      <c r="G325" s="39"/>
      <c r="H325" s="39"/>
      <c r="I325" s="40"/>
      <c r="J325" s="238"/>
      <c r="K325" s="40"/>
    </row>
    <row r="326" spans="1:11" ht="20.25" customHeight="1">
      <c r="A326" s="42" t="s">
        <v>867</v>
      </c>
      <c r="B326" s="1"/>
      <c r="C326" s="1"/>
      <c r="D326" s="45"/>
      <c r="E326" s="45"/>
      <c r="F326" s="45"/>
      <c r="G326" s="39"/>
      <c r="H326" s="39"/>
      <c r="I326" s="40"/>
      <c r="J326" s="238"/>
      <c r="K326" s="40"/>
    </row>
    <row r="327" spans="1:11" ht="20.25" customHeight="1">
      <c r="A327" s="42" t="s">
        <v>808</v>
      </c>
      <c r="B327" s="1"/>
      <c r="C327" s="1"/>
      <c r="D327" s="45"/>
      <c r="E327" s="45"/>
      <c r="F327" s="45"/>
      <c r="G327" s="39"/>
      <c r="H327" s="39"/>
      <c r="I327" s="40"/>
      <c r="J327" s="238"/>
      <c r="K327" s="40"/>
    </row>
    <row r="328" spans="1:11" ht="20.25" customHeight="1">
      <c r="A328" s="228" t="s">
        <v>868</v>
      </c>
      <c r="B328" s="1"/>
      <c r="C328" s="1"/>
      <c r="D328" s="45"/>
      <c r="E328" s="45"/>
      <c r="F328" s="45"/>
      <c r="G328" s="39"/>
      <c r="H328" s="39"/>
      <c r="I328" s="40"/>
      <c r="J328" s="238"/>
      <c r="K328" s="40"/>
    </row>
    <row r="329" spans="1:11" ht="20.25" customHeight="1">
      <c r="A329" s="228" t="s">
        <v>869</v>
      </c>
      <c r="B329" s="1"/>
      <c r="C329" s="1"/>
      <c r="D329" s="45"/>
      <c r="E329" s="45"/>
      <c r="F329" s="45"/>
      <c r="G329" s="39"/>
      <c r="H329" s="39"/>
      <c r="I329" s="40"/>
      <c r="J329" s="238"/>
      <c r="K329" s="40"/>
    </row>
    <row r="330" spans="1:13" ht="20.25" customHeight="1">
      <c r="A330" s="47" t="s">
        <v>36</v>
      </c>
      <c r="B330" s="48" t="s">
        <v>2</v>
      </c>
      <c r="C330" s="48" t="s">
        <v>4</v>
      </c>
      <c r="D330" s="392" t="s">
        <v>37</v>
      </c>
      <c r="E330" s="392"/>
      <c r="F330" s="392"/>
      <c r="G330" s="392"/>
      <c r="H330" s="49" t="s">
        <v>35</v>
      </c>
      <c r="I330" s="50" t="s">
        <v>11</v>
      </c>
      <c r="J330" s="50" t="s">
        <v>26</v>
      </c>
      <c r="K330" s="50" t="s">
        <v>5</v>
      </c>
      <c r="L330" s="51" t="s">
        <v>6</v>
      </c>
      <c r="M330" s="52" t="s">
        <v>3</v>
      </c>
    </row>
    <row r="331" spans="1:13" ht="20.25" customHeight="1">
      <c r="A331" s="53"/>
      <c r="B331" s="54" t="s">
        <v>10</v>
      </c>
      <c r="C331" s="54" t="s">
        <v>30</v>
      </c>
      <c r="D331" s="55" t="s">
        <v>31</v>
      </c>
      <c r="E331" s="55" t="s">
        <v>32</v>
      </c>
      <c r="F331" s="55" t="s">
        <v>33</v>
      </c>
      <c r="G331" s="55" t="s">
        <v>34</v>
      </c>
      <c r="H331" s="56"/>
      <c r="I331" s="57" t="s">
        <v>12</v>
      </c>
      <c r="J331" s="57" t="s">
        <v>38</v>
      </c>
      <c r="K331" s="58" t="s">
        <v>29</v>
      </c>
      <c r="L331" s="59"/>
      <c r="M331" s="60"/>
    </row>
    <row r="332" spans="1:13" ht="20.25" customHeight="1">
      <c r="A332" s="268" t="s">
        <v>872</v>
      </c>
      <c r="B332" s="259" t="s">
        <v>873</v>
      </c>
      <c r="C332" s="242" t="s">
        <v>662</v>
      </c>
      <c r="D332" s="55"/>
      <c r="E332" s="55" t="s">
        <v>258</v>
      </c>
      <c r="F332" s="55"/>
      <c r="G332" s="55"/>
      <c r="H332" s="63" t="s">
        <v>769</v>
      </c>
      <c r="I332" s="264"/>
      <c r="J332" s="271" t="s">
        <v>641</v>
      </c>
      <c r="K332" s="249" t="s">
        <v>878</v>
      </c>
      <c r="L332" s="88"/>
      <c r="M332" s="226" t="s">
        <v>879</v>
      </c>
    </row>
    <row r="333" spans="1:13" ht="20.25" customHeight="1">
      <c r="A333" s="53" t="s">
        <v>870</v>
      </c>
      <c r="B333" s="259" t="s">
        <v>874</v>
      </c>
      <c r="C333" s="54"/>
      <c r="D333" s="55"/>
      <c r="E333" s="55"/>
      <c r="F333" s="55"/>
      <c r="G333" s="55"/>
      <c r="H333" s="225" t="s">
        <v>875</v>
      </c>
      <c r="I333" s="266">
        <f>110*25*2*2</f>
        <v>11000</v>
      </c>
      <c r="J333" s="239"/>
      <c r="K333" s="249"/>
      <c r="L333" s="88"/>
      <c r="M333" s="258" t="s">
        <v>885</v>
      </c>
    </row>
    <row r="334" spans="1:13" ht="20.25" customHeight="1">
      <c r="A334" s="53" t="s">
        <v>871</v>
      </c>
      <c r="B334" s="254"/>
      <c r="C334" s="54"/>
      <c r="D334" s="55"/>
      <c r="E334" s="55"/>
      <c r="F334" s="55"/>
      <c r="G334" s="55"/>
      <c r="H334" s="255" t="s">
        <v>793</v>
      </c>
      <c r="I334" s="262"/>
      <c r="J334" s="57"/>
      <c r="K334" s="58"/>
      <c r="L334" s="88"/>
      <c r="M334" s="2"/>
    </row>
    <row r="335" spans="1:13" ht="20.25" customHeight="1">
      <c r="A335" s="53"/>
      <c r="B335" s="254"/>
      <c r="C335" s="259"/>
      <c r="D335" s="55"/>
      <c r="E335" s="55"/>
      <c r="F335" s="55"/>
      <c r="G335" s="55"/>
      <c r="H335" s="72" t="s">
        <v>876</v>
      </c>
      <c r="I335" s="262">
        <f>110*60*2</f>
        <v>13200</v>
      </c>
      <c r="J335" s="239"/>
      <c r="K335" s="249"/>
      <c r="L335" s="88"/>
      <c r="M335" s="2"/>
    </row>
    <row r="336" spans="1:13" ht="20.25" customHeight="1">
      <c r="A336" s="61"/>
      <c r="B336" s="62"/>
      <c r="C336" s="220"/>
      <c r="D336" s="55"/>
      <c r="E336" s="55"/>
      <c r="F336" s="55"/>
      <c r="G336" s="55"/>
      <c r="H336" s="255" t="s">
        <v>767</v>
      </c>
      <c r="I336" s="262"/>
      <c r="J336" s="239"/>
      <c r="K336" s="65"/>
      <c r="L336" s="88"/>
      <c r="M336" s="2"/>
    </row>
    <row r="337" spans="1:13" ht="20.25" customHeight="1">
      <c r="A337" s="61"/>
      <c r="B337" s="62"/>
      <c r="C337" s="220"/>
      <c r="D337" s="55"/>
      <c r="E337" s="55"/>
      <c r="F337" s="55"/>
      <c r="G337" s="55"/>
      <c r="H337" s="263" t="s">
        <v>877</v>
      </c>
      <c r="I337" s="262">
        <f>600*6*2</f>
        <v>7200</v>
      </c>
      <c r="J337" s="239"/>
      <c r="K337" s="65"/>
      <c r="L337" s="88"/>
      <c r="M337" s="2"/>
    </row>
    <row r="338" spans="1:13" ht="20.25" customHeight="1">
      <c r="A338" s="61"/>
      <c r="B338" s="62"/>
      <c r="C338" s="220"/>
      <c r="D338" s="55"/>
      <c r="E338" s="55"/>
      <c r="F338" s="55"/>
      <c r="G338" s="55"/>
      <c r="H338" s="269" t="s">
        <v>703</v>
      </c>
      <c r="I338" s="270">
        <f>SUM(I332:I337)</f>
        <v>31400</v>
      </c>
      <c r="J338" s="239"/>
      <c r="K338" s="65"/>
      <c r="L338" s="88"/>
      <c r="M338" s="2"/>
    </row>
    <row r="339" spans="1:13" ht="20.25" customHeight="1">
      <c r="A339" s="47" t="s">
        <v>36</v>
      </c>
      <c r="B339" s="48" t="s">
        <v>2</v>
      </c>
      <c r="C339" s="48" t="s">
        <v>4</v>
      </c>
      <c r="D339" s="392" t="s">
        <v>37</v>
      </c>
      <c r="E339" s="392"/>
      <c r="F339" s="392"/>
      <c r="G339" s="392"/>
      <c r="H339" s="49" t="s">
        <v>35</v>
      </c>
      <c r="I339" s="50" t="s">
        <v>11</v>
      </c>
      <c r="J339" s="50" t="s">
        <v>26</v>
      </c>
      <c r="K339" s="50" t="s">
        <v>5</v>
      </c>
      <c r="L339" s="51" t="s">
        <v>6</v>
      </c>
      <c r="M339" s="52" t="s">
        <v>3</v>
      </c>
    </row>
    <row r="340" spans="1:13" ht="20.25" customHeight="1">
      <c r="A340" s="53"/>
      <c r="B340" s="54" t="s">
        <v>10</v>
      </c>
      <c r="C340" s="54" t="s">
        <v>30</v>
      </c>
      <c r="D340" s="55" t="s">
        <v>31</v>
      </c>
      <c r="E340" s="55" t="s">
        <v>32</v>
      </c>
      <c r="F340" s="55" t="s">
        <v>33</v>
      </c>
      <c r="G340" s="55" t="s">
        <v>34</v>
      </c>
      <c r="H340" s="56"/>
      <c r="I340" s="57" t="s">
        <v>12</v>
      </c>
      <c r="J340" s="57" t="s">
        <v>38</v>
      </c>
      <c r="K340" s="58" t="s">
        <v>29</v>
      </c>
      <c r="L340" s="59"/>
      <c r="M340" s="60"/>
    </row>
    <row r="341" spans="1:13" ht="20.25" customHeight="1">
      <c r="A341" s="53" t="s">
        <v>881</v>
      </c>
      <c r="B341" s="259" t="s">
        <v>873</v>
      </c>
      <c r="C341" s="275" t="s">
        <v>884</v>
      </c>
      <c r="D341" s="55" t="s">
        <v>258</v>
      </c>
      <c r="E341" s="55" t="s">
        <v>258</v>
      </c>
      <c r="F341" s="55" t="s">
        <v>258</v>
      </c>
      <c r="G341" s="55" t="s">
        <v>258</v>
      </c>
      <c r="H341" s="63" t="s">
        <v>769</v>
      </c>
      <c r="I341" s="264"/>
      <c r="J341" s="271" t="s">
        <v>641</v>
      </c>
      <c r="K341" s="249" t="s">
        <v>886</v>
      </c>
      <c r="L341" s="88"/>
      <c r="M341" s="226" t="s">
        <v>879</v>
      </c>
    </row>
    <row r="342" spans="1:13" ht="20.25" customHeight="1">
      <c r="A342" s="53" t="s">
        <v>880</v>
      </c>
      <c r="B342" s="259" t="s">
        <v>849</v>
      </c>
      <c r="C342" s="54"/>
      <c r="D342" s="55"/>
      <c r="E342" s="55"/>
      <c r="F342" s="55"/>
      <c r="G342" s="55"/>
      <c r="H342" s="225" t="s">
        <v>882</v>
      </c>
      <c r="I342" s="266">
        <f>25*25*2*4</f>
        <v>5000</v>
      </c>
      <c r="J342" s="239"/>
      <c r="K342" s="249"/>
      <c r="L342" s="88"/>
      <c r="M342" s="258" t="s">
        <v>885</v>
      </c>
    </row>
    <row r="343" spans="1:13" ht="20.25" customHeight="1">
      <c r="A343" s="53"/>
      <c r="B343" s="54"/>
      <c r="C343" s="54"/>
      <c r="D343" s="55"/>
      <c r="E343" s="55"/>
      <c r="F343" s="55"/>
      <c r="G343" s="55"/>
      <c r="H343" s="255" t="s">
        <v>793</v>
      </c>
      <c r="I343" s="262"/>
      <c r="J343" s="57"/>
      <c r="K343" s="58"/>
      <c r="L343" s="59"/>
      <c r="M343" s="60"/>
    </row>
    <row r="344" spans="1:13" ht="20.25" customHeight="1">
      <c r="A344" s="53"/>
      <c r="B344" s="54"/>
      <c r="C344" s="54"/>
      <c r="D344" s="55"/>
      <c r="E344" s="55"/>
      <c r="F344" s="55"/>
      <c r="G344" s="55"/>
      <c r="H344" s="72" t="s">
        <v>883</v>
      </c>
      <c r="I344" s="262">
        <f>25*60*4</f>
        <v>6000</v>
      </c>
      <c r="J344" s="239"/>
      <c r="K344" s="58"/>
      <c r="L344" s="59"/>
      <c r="M344" s="60"/>
    </row>
    <row r="345" spans="1:13" ht="20.25" customHeight="1">
      <c r="A345" s="53"/>
      <c r="B345" s="54"/>
      <c r="C345" s="54"/>
      <c r="D345" s="55"/>
      <c r="E345" s="55"/>
      <c r="F345" s="55"/>
      <c r="G345" s="55"/>
      <c r="H345" s="269" t="s">
        <v>703</v>
      </c>
      <c r="I345" s="270">
        <f>SUM(I341:I344)</f>
        <v>11000</v>
      </c>
      <c r="J345" s="239"/>
      <c r="K345" s="58"/>
      <c r="L345" s="59"/>
      <c r="M345" s="60"/>
    </row>
    <row r="346" spans="1:13" ht="20.25" customHeight="1">
      <c r="A346" s="90" t="s">
        <v>7</v>
      </c>
      <c r="B346" s="91"/>
      <c r="C346" s="92"/>
      <c r="D346" s="91"/>
      <c r="E346" s="91"/>
      <c r="F346" s="91"/>
      <c r="G346" s="93"/>
      <c r="H346" s="94"/>
      <c r="I346" s="95"/>
      <c r="J346" s="50"/>
      <c r="K346" s="252"/>
      <c r="L346" s="84"/>
      <c r="M346" s="253"/>
    </row>
    <row r="347" spans="1:13" ht="20.25" customHeight="1">
      <c r="A347" s="391" t="s">
        <v>8</v>
      </c>
      <c r="B347" s="391"/>
      <c r="C347" s="391"/>
      <c r="D347" s="391"/>
      <c r="E347" s="391"/>
      <c r="F347" s="391"/>
      <c r="G347" s="391"/>
      <c r="H347" s="391"/>
      <c r="I347" s="98">
        <f>I338+I345</f>
        <v>42400</v>
      </c>
      <c r="J347" s="99"/>
      <c r="K347" s="3"/>
      <c r="L347" s="84"/>
      <c r="M347" s="253"/>
    </row>
    <row r="365" spans="1:11" ht="20.25" customHeight="1">
      <c r="A365" s="37" t="s">
        <v>887</v>
      </c>
      <c r="B365" s="38"/>
      <c r="C365" s="38"/>
      <c r="D365" s="38"/>
      <c r="E365" s="38"/>
      <c r="F365" s="38"/>
      <c r="G365" s="39"/>
      <c r="H365" s="39"/>
      <c r="I365" s="40"/>
      <c r="J365" s="238"/>
      <c r="K365" s="40"/>
    </row>
    <row r="366" spans="1:11" ht="20.25" customHeight="1">
      <c r="A366" s="37" t="s">
        <v>799</v>
      </c>
      <c r="B366" s="41"/>
      <c r="C366" s="41"/>
      <c r="D366" s="41"/>
      <c r="E366" s="41"/>
      <c r="F366" s="41"/>
      <c r="G366" s="39"/>
      <c r="H366" s="39"/>
      <c r="I366" s="40"/>
      <c r="J366" s="238"/>
      <c r="K366" s="40"/>
    </row>
    <row r="367" spans="1:11" ht="20.25" customHeight="1">
      <c r="A367" s="42" t="s">
        <v>890</v>
      </c>
      <c r="B367" s="1"/>
      <c r="C367" s="1"/>
      <c r="D367" s="1"/>
      <c r="E367" s="1"/>
      <c r="F367" s="1"/>
      <c r="G367" s="39"/>
      <c r="H367" s="39"/>
      <c r="I367" s="40"/>
      <c r="J367" s="238"/>
      <c r="K367" s="43"/>
    </row>
    <row r="368" spans="1:11" ht="20.25" customHeight="1">
      <c r="A368" s="42" t="s">
        <v>891</v>
      </c>
      <c r="B368" s="1"/>
      <c r="C368" s="1"/>
      <c r="D368" s="1"/>
      <c r="E368" s="1"/>
      <c r="F368" s="1"/>
      <c r="G368" s="39"/>
      <c r="H368" s="39"/>
      <c r="I368" s="40"/>
      <c r="J368" s="238"/>
      <c r="K368" s="43"/>
    </row>
    <row r="369" spans="1:11" ht="20.25" customHeight="1">
      <c r="A369" s="42" t="s">
        <v>888</v>
      </c>
      <c r="B369" s="1"/>
      <c r="C369" s="1"/>
      <c r="D369" s="1"/>
      <c r="E369" s="1"/>
      <c r="F369" s="1"/>
      <c r="G369" s="39"/>
      <c r="H369" s="39"/>
      <c r="I369" s="40"/>
      <c r="J369" s="238"/>
      <c r="K369" s="43" t="s">
        <v>0</v>
      </c>
    </row>
    <row r="370" spans="1:11" ht="20.25" customHeight="1">
      <c r="A370" s="42" t="s">
        <v>892</v>
      </c>
      <c r="B370" s="1"/>
      <c r="C370" s="1"/>
      <c r="D370" s="1"/>
      <c r="E370" s="1"/>
      <c r="F370" s="1"/>
      <c r="G370" s="39"/>
      <c r="H370" s="39"/>
      <c r="I370" s="40"/>
      <c r="J370" s="238"/>
      <c r="K370" s="43"/>
    </row>
    <row r="371" spans="1:11" ht="20.25" customHeight="1">
      <c r="A371" s="42" t="s">
        <v>893</v>
      </c>
      <c r="B371" s="1"/>
      <c r="C371" s="1"/>
      <c r="D371" s="21"/>
      <c r="E371" s="21"/>
      <c r="F371" s="21"/>
      <c r="G371" s="39"/>
      <c r="H371" s="39"/>
      <c r="I371" s="40"/>
      <c r="J371" s="238"/>
      <c r="K371" s="43"/>
    </row>
    <row r="372" spans="1:11" ht="20.25" customHeight="1">
      <c r="A372" s="42" t="s">
        <v>889</v>
      </c>
      <c r="B372" s="1"/>
      <c r="C372" s="1"/>
      <c r="D372" s="44"/>
      <c r="E372" s="44"/>
      <c r="F372" s="44"/>
      <c r="G372" s="39"/>
      <c r="H372" s="39"/>
      <c r="I372" s="40"/>
      <c r="J372" s="238"/>
      <c r="K372" s="40"/>
    </row>
    <row r="373" spans="1:11" ht="20.25" customHeight="1">
      <c r="A373" s="267" t="s">
        <v>896</v>
      </c>
      <c r="B373" s="267"/>
      <c r="C373" s="267"/>
      <c r="D373" s="267"/>
      <c r="E373" s="267"/>
      <c r="F373" s="267"/>
      <c r="G373" s="267"/>
      <c r="H373" s="267"/>
      <c r="I373" s="267"/>
      <c r="J373" s="267"/>
      <c r="K373" s="40"/>
    </row>
    <row r="374" spans="1:11" ht="20.25" customHeight="1">
      <c r="A374" s="42" t="s">
        <v>897</v>
      </c>
      <c r="B374" s="1"/>
      <c r="C374" s="1"/>
      <c r="D374" s="44"/>
      <c r="E374" s="44"/>
      <c r="F374" s="44"/>
      <c r="G374" s="39"/>
      <c r="H374" s="39"/>
      <c r="I374" s="40"/>
      <c r="J374" s="238"/>
      <c r="K374" s="40"/>
    </row>
    <row r="375" spans="1:11" ht="20.25" customHeight="1">
      <c r="A375" s="42" t="s">
        <v>898</v>
      </c>
      <c r="B375" s="1"/>
      <c r="C375" s="1"/>
      <c r="D375" s="45"/>
      <c r="E375" s="45"/>
      <c r="F375" s="45"/>
      <c r="G375" s="39"/>
      <c r="H375" s="39"/>
      <c r="I375" s="40"/>
      <c r="J375" s="238"/>
      <c r="K375" s="40"/>
    </row>
    <row r="376" spans="1:11" ht="20.25" customHeight="1">
      <c r="A376" s="42" t="s">
        <v>899</v>
      </c>
      <c r="B376" s="1"/>
      <c r="C376" s="1"/>
      <c r="D376" s="45"/>
      <c r="E376" s="45"/>
      <c r="F376" s="45"/>
      <c r="G376" s="39"/>
      <c r="H376" s="39"/>
      <c r="I376" s="40"/>
      <c r="J376" s="238"/>
      <c r="K376" s="40"/>
    </row>
    <row r="377" spans="1:11" ht="20.25" customHeight="1">
      <c r="A377" s="42" t="s">
        <v>808</v>
      </c>
      <c r="B377" s="1"/>
      <c r="C377" s="1"/>
      <c r="D377" s="45"/>
      <c r="E377" s="45"/>
      <c r="F377" s="45"/>
      <c r="G377" s="39"/>
      <c r="H377" s="39"/>
      <c r="I377" s="40"/>
      <c r="J377" s="238"/>
      <c r="K377" s="40"/>
    </row>
    <row r="378" spans="1:11" ht="20.25" customHeight="1">
      <c r="A378" s="228" t="s">
        <v>894</v>
      </c>
      <c r="B378" s="1"/>
      <c r="C378" s="1"/>
      <c r="D378" s="45"/>
      <c r="E378" s="45"/>
      <c r="F378" s="45"/>
      <c r="G378" s="39"/>
      <c r="H378" s="39"/>
      <c r="I378" s="40"/>
      <c r="J378" s="238"/>
      <c r="K378" s="40"/>
    </row>
    <row r="379" spans="1:11" ht="20.25" customHeight="1">
      <c r="A379" s="228" t="s">
        <v>895</v>
      </c>
      <c r="B379" s="1"/>
      <c r="C379" s="1"/>
      <c r="D379" s="45"/>
      <c r="E379" s="45"/>
      <c r="F379" s="45"/>
      <c r="G379" s="39"/>
      <c r="H379" s="39"/>
      <c r="I379" s="40"/>
      <c r="J379" s="238"/>
      <c r="K379" s="40"/>
    </row>
    <row r="380" spans="1:13" ht="20.25" customHeight="1">
      <c r="A380" s="47" t="s">
        <v>36</v>
      </c>
      <c r="B380" s="48" t="s">
        <v>2</v>
      </c>
      <c r="C380" s="48" t="s">
        <v>4</v>
      </c>
      <c r="D380" s="392" t="s">
        <v>37</v>
      </c>
      <c r="E380" s="392"/>
      <c r="F380" s="392"/>
      <c r="G380" s="392"/>
      <c r="H380" s="49" t="s">
        <v>35</v>
      </c>
      <c r="I380" s="50" t="s">
        <v>11</v>
      </c>
      <c r="J380" s="50" t="s">
        <v>26</v>
      </c>
      <c r="K380" s="50" t="s">
        <v>5</v>
      </c>
      <c r="L380" s="51" t="s">
        <v>6</v>
      </c>
      <c r="M380" s="52" t="s">
        <v>3</v>
      </c>
    </row>
    <row r="381" spans="1:13" ht="20.25" customHeight="1">
      <c r="A381" s="53"/>
      <c r="B381" s="54" t="s">
        <v>10</v>
      </c>
      <c r="C381" s="54" t="s">
        <v>30</v>
      </c>
      <c r="D381" s="55" t="s">
        <v>31</v>
      </c>
      <c r="E381" s="55" t="s">
        <v>32</v>
      </c>
      <c r="F381" s="55" t="s">
        <v>33</v>
      </c>
      <c r="G381" s="55" t="s">
        <v>34</v>
      </c>
      <c r="H381" s="56"/>
      <c r="I381" s="57" t="s">
        <v>12</v>
      </c>
      <c r="J381" s="57" t="s">
        <v>38</v>
      </c>
      <c r="K381" s="58" t="s">
        <v>29</v>
      </c>
      <c r="L381" s="59"/>
      <c r="M381" s="60"/>
    </row>
    <row r="382" spans="1:13" ht="20.25" customHeight="1">
      <c r="A382" s="268" t="s">
        <v>900</v>
      </c>
      <c r="B382" s="259" t="s">
        <v>903</v>
      </c>
      <c r="C382" s="242" t="s">
        <v>662</v>
      </c>
      <c r="D382" s="55"/>
      <c r="E382" s="55" t="s">
        <v>258</v>
      </c>
      <c r="F382" s="55"/>
      <c r="G382" s="55"/>
      <c r="H382" s="63" t="s">
        <v>904</v>
      </c>
      <c r="I382" s="262">
        <f>13*975</f>
        <v>12675</v>
      </c>
      <c r="J382" s="271" t="s">
        <v>641</v>
      </c>
      <c r="K382" s="249" t="s">
        <v>911</v>
      </c>
      <c r="L382" s="88"/>
      <c r="M382" s="226" t="s">
        <v>751</v>
      </c>
    </row>
    <row r="383" spans="1:13" ht="20.25" customHeight="1">
      <c r="A383" s="268" t="s">
        <v>901</v>
      </c>
      <c r="B383" s="259"/>
      <c r="C383" s="54"/>
      <c r="D383" s="55"/>
      <c r="E383" s="55"/>
      <c r="F383" s="55"/>
      <c r="G383" s="55"/>
      <c r="H383" s="225" t="s">
        <v>905</v>
      </c>
      <c r="I383" s="266"/>
      <c r="J383" s="239"/>
      <c r="K383" s="249" t="s">
        <v>912</v>
      </c>
      <c r="L383" s="88"/>
      <c r="M383" s="258" t="s">
        <v>752</v>
      </c>
    </row>
    <row r="384" spans="1:13" ht="20.25" customHeight="1">
      <c r="A384" s="53" t="s">
        <v>902</v>
      </c>
      <c r="B384" s="254"/>
      <c r="C384" s="54"/>
      <c r="D384" s="55"/>
      <c r="E384" s="55"/>
      <c r="F384" s="55"/>
      <c r="G384" s="55"/>
      <c r="H384" s="255" t="s">
        <v>906</v>
      </c>
      <c r="I384" s="262"/>
      <c r="J384" s="57"/>
      <c r="K384" s="249" t="s">
        <v>913</v>
      </c>
      <c r="L384" s="88"/>
      <c r="M384" s="2"/>
    </row>
    <row r="385" spans="1:13" ht="20.25" customHeight="1">
      <c r="A385" s="268" t="s">
        <v>907</v>
      </c>
      <c r="B385" s="259" t="s">
        <v>915</v>
      </c>
      <c r="C385" s="275" t="s">
        <v>918</v>
      </c>
      <c r="D385" s="55"/>
      <c r="E385" s="55" t="s">
        <v>258</v>
      </c>
      <c r="F385" s="55" t="s">
        <v>258</v>
      </c>
      <c r="G385" s="55"/>
      <c r="H385" s="72" t="s">
        <v>909</v>
      </c>
      <c r="I385" s="262">
        <f>60*40</f>
        <v>2400</v>
      </c>
      <c r="J385" s="239"/>
      <c r="K385" s="249"/>
      <c r="L385" s="88"/>
      <c r="M385" s="2"/>
    </row>
    <row r="386" spans="1:13" ht="20.25" customHeight="1">
      <c r="A386" s="237" t="s">
        <v>908</v>
      </c>
      <c r="B386" s="276" t="s">
        <v>916</v>
      </c>
      <c r="C386" s="220"/>
      <c r="D386" s="55"/>
      <c r="E386" s="55"/>
      <c r="F386" s="55"/>
      <c r="G386" s="55"/>
      <c r="H386" s="255" t="s">
        <v>910</v>
      </c>
      <c r="I386" s="262"/>
      <c r="J386" s="239"/>
      <c r="K386" s="65"/>
      <c r="L386" s="88"/>
      <c r="M386" s="2"/>
    </row>
    <row r="387" spans="1:13" ht="20.25" customHeight="1">
      <c r="A387" s="237"/>
      <c r="B387" s="276" t="s">
        <v>917</v>
      </c>
      <c r="C387" s="220"/>
      <c r="D387" s="55"/>
      <c r="E387" s="55"/>
      <c r="F387" s="55"/>
      <c r="G387" s="55"/>
      <c r="H387" s="255"/>
      <c r="I387" s="262"/>
      <c r="J387" s="239"/>
      <c r="K387" s="65"/>
      <c r="L387" s="88"/>
      <c r="M387" s="2"/>
    </row>
    <row r="388" spans="1:13" ht="20.25" customHeight="1">
      <c r="A388" s="90" t="s">
        <v>7</v>
      </c>
      <c r="B388" s="91"/>
      <c r="C388" s="92"/>
      <c r="D388" s="91"/>
      <c r="E388" s="91"/>
      <c r="F388" s="91"/>
      <c r="G388" s="93"/>
      <c r="H388" s="94"/>
      <c r="I388" s="95"/>
      <c r="J388" s="50"/>
      <c r="K388" s="252"/>
      <c r="L388" s="84"/>
      <c r="M388" s="253"/>
    </row>
    <row r="389" spans="1:13" ht="20.25" customHeight="1">
      <c r="A389" s="391" t="s">
        <v>8</v>
      </c>
      <c r="B389" s="391"/>
      <c r="C389" s="391"/>
      <c r="D389" s="391"/>
      <c r="E389" s="391"/>
      <c r="F389" s="391"/>
      <c r="G389" s="391"/>
      <c r="H389" s="391"/>
      <c r="I389" s="98">
        <f>SUM(I382:I386)</f>
        <v>15075</v>
      </c>
      <c r="J389" s="99"/>
      <c r="K389" s="3"/>
      <c r="L389" s="84"/>
      <c r="M389" s="253"/>
    </row>
    <row r="391" spans="1:11" ht="20.25" customHeight="1">
      <c r="A391" s="37" t="s">
        <v>800</v>
      </c>
      <c r="B391" s="38"/>
      <c r="C391" s="38"/>
      <c r="D391" s="38"/>
      <c r="E391" s="38"/>
      <c r="F391" s="38"/>
      <c r="G391" s="39"/>
      <c r="H391" s="39"/>
      <c r="I391" s="40"/>
      <c r="J391" s="238"/>
      <c r="K391" s="40"/>
    </row>
    <row r="392" spans="1:11" ht="20.25" customHeight="1">
      <c r="A392" s="37" t="s">
        <v>799</v>
      </c>
      <c r="B392" s="41"/>
      <c r="C392" s="41"/>
      <c r="D392" s="41"/>
      <c r="E392" s="41"/>
      <c r="F392" s="41"/>
      <c r="G392" s="39"/>
      <c r="H392" s="39"/>
      <c r="I392" s="40"/>
      <c r="J392" s="238"/>
      <c r="K392" s="40"/>
    </row>
    <row r="393" spans="1:11" ht="20.25" customHeight="1">
      <c r="A393" s="42" t="s">
        <v>890</v>
      </c>
      <c r="B393" s="1"/>
      <c r="C393" s="1"/>
      <c r="D393" s="1"/>
      <c r="E393" s="1"/>
      <c r="F393" s="1"/>
      <c r="G393" s="39"/>
      <c r="H393" s="39"/>
      <c r="I393" s="40"/>
      <c r="J393" s="238"/>
      <c r="K393" s="43"/>
    </row>
    <row r="394" spans="1:11" ht="20.25" customHeight="1">
      <c r="A394" s="42" t="s">
        <v>891</v>
      </c>
      <c r="B394" s="1"/>
      <c r="C394" s="1"/>
      <c r="D394" s="1"/>
      <c r="E394" s="1"/>
      <c r="F394" s="1"/>
      <c r="G394" s="39"/>
      <c r="H394" s="39"/>
      <c r="I394" s="40"/>
      <c r="J394" s="238"/>
      <c r="K394" s="43"/>
    </row>
    <row r="395" spans="1:11" ht="20.25" customHeight="1">
      <c r="A395" s="42" t="s">
        <v>919</v>
      </c>
      <c r="B395" s="1"/>
      <c r="C395" s="1"/>
      <c r="D395" s="1"/>
      <c r="E395" s="1"/>
      <c r="F395" s="1"/>
      <c r="G395" s="39"/>
      <c r="H395" s="39"/>
      <c r="I395" s="40"/>
      <c r="J395" s="238"/>
      <c r="K395" s="43" t="s">
        <v>0</v>
      </c>
    </row>
    <row r="396" spans="1:11" ht="20.25" customHeight="1">
      <c r="A396" s="42" t="s">
        <v>920</v>
      </c>
      <c r="B396" s="1"/>
      <c r="C396" s="1"/>
      <c r="D396" s="21"/>
      <c r="E396" s="21"/>
      <c r="F396" s="21"/>
      <c r="G396" s="39"/>
      <c r="H396" s="39"/>
      <c r="I396" s="40"/>
      <c r="J396" s="238"/>
      <c r="K396" s="43"/>
    </row>
    <row r="397" spans="1:11" ht="20.25" customHeight="1">
      <c r="A397" s="42" t="s">
        <v>889</v>
      </c>
      <c r="B397" s="1"/>
      <c r="C397" s="1"/>
      <c r="D397" s="44"/>
      <c r="E397" s="44"/>
      <c r="F397" s="44"/>
      <c r="G397" s="39"/>
      <c r="H397" s="39"/>
      <c r="I397" s="40"/>
      <c r="J397" s="238"/>
      <c r="K397" s="40"/>
    </row>
    <row r="398" spans="1:11" ht="20.25" customHeight="1">
      <c r="A398" s="267" t="s">
        <v>923</v>
      </c>
      <c r="B398" s="267"/>
      <c r="C398" s="267"/>
      <c r="D398" s="267"/>
      <c r="E398" s="267"/>
      <c r="F398" s="267"/>
      <c r="G398" s="267"/>
      <c r="H398" s="267"/>
      <c r="I398" s="267"/>
      <c r="J398" s="267"/>
      <c r="K398" s="40"/>
    </row>
    <row r="399" spans="1:11" ht="20.25" customHeight="1">
      <c r="A399" s="42" t="s">
        <v>924</v>
      </c>
      <c r="B399" s="1"/>
      <c r="C399" s="1"/>
      <c r="D399" s="44"/>
      <c r="E399" s="44"/>
      <c r="F399" s="44"/>
      <c r="G399" s="39"/>
      <c r="H399" s="39"/>
      <c r="I399" s="40"/>
      <c r="J399" s="238"/>
      <c r="K399" s="40"/>
    </row>
    <row r="400" spans="1:11" ht="20.25" customHeight="1">
      <c r="A400" s="42" t="s">
        <v>925</v>
      </c>
      <c r="B400" s="1"/>
      <c r="C400" s="1"/>
      <c r="D400" s="45"/>
      <c r="E400" s="45"/>
      <c r="F400" s="45"/>
      <c r="G400" s="39"/>
      <c r="H400" s="39"/>
      <c r="I400" s="40"/>
      <c r="J400" s="238"/>
      <c r="K400" s="40"/>
    </row>
    <row r="401" spans="1:11" ht="20.25" customHeight="1">
      <c r="A401" s="42" t="s">
        <v>926</v>
      </c>
      <c r="B401" s="1"/>
      <c r="C401" s="1"/>
      <c r="D401" s="45"/>
      <c r="E401" s="45"/>
      <c r="F401" s="45"/>
      <c r="G401" s="39"/>
      <c r="H401" s="39"/>
      <c r="I401" s="40"/>
      <c r="J401" s="238"/>
      <c r="K401" s="40"/>
    </row>
    <row r="402" spans="1:11" ht="20.25" customHeight="1">
      <c r="A402" s="42" t="s">
        <v>808</v>
      </c>
      <c r="B402" s="1"/>
      <c r="C402" s="1"/>
      <c r="D402" s="45"/>
      <c r="E402" s="45"/>
      <c r="F402" s="45"/>
      <c r="G402" s="39"/>
      <c r="H402" s="39"/>
      <c r="I402" s="40"/>
      <c r="J402" s="238"/>
      <c r="K402" s="40"/>
    </row>
    <row r="403" spans="1:11" ht="20.25" customHeight="1">
      <c r="A403" s="228" t="s">
        <v>921</v>
      </c>
      <c r="B403" s="1"/>
      <c r="C403" s="1"/>
      <c r="D403" s="45"/>
      <c r="E403" s="45"/>
      <c r="F403" s="45"/>
      <c r="G403" s="39"/>
      <c r="H403" s="39"/>
      <c r="I403" s="40"/>
      <c r="J403" s="238"/>
      <c r="K403" s="40"/>
    </row>
    <row r="404" spans="1:11" ht="20.25" customHeight="1">
      <c r="A404" s="228" t="s">
        <v>922</v>
      </c>
      <c r="B404" s="1"/>
      <c r="C404" s="1"/>
      <c r="D404" s="45"/>
      <c r="E404" s="45"/>
      <c r="F404" s="45"/>
      <c r="G404" s="39"/>
      <c r="H404" s="39"/>
      <c r="I404" s="40"/>
      <c r="J404" s="238"/>
      <c r="K404" s="40"/>
    </row>
    <row r="405" spans="1:13" ht="20.25" customHeight="1">
      <c r="A405" s="47" t="s">
        <v>36</v>
      </c>
      <c r="B405" s="48" t="s">
        <v>2</v>
      </c>
      <c r="C405" s="48" t="s">
        <v>4</v>
      </c>
      <c r="D405" s="392" t="s">
        <v>37</v>
      </c>
      <c r="E405" s="392"/>
      <c r="F405" s="392"/>
      <c r="G405" s="392"/>
      <c r="H405" s="49" t="s">
        <v>35</v>
      </c>
      <c r="I405" s="50" t="s">
        <v>11</v>
      </c>
      <c r="J405" s="50" t="s">
        <v>26</v>
      </c>
      <c r="K405" s="50" t="s">
        <v>5</v>
      </c>
      <c r="L405" s="51" t="s">
        <v>6</v>
      </c>
      <c r="M405" s="52" t="s">
        <v>3</v>
      </c>
    </row>
    <row r="406" spans="1:13" ht="20.25" customHeight="1">
      <c r="A406" s="53"/>
      <c r="B406" s="54" t="s">
        <v>10</v>
      </c>
      <c r="C406" s="54" t="s">
        <v>30</v>
      </c>
      <c r="D406" s="55" t="s">
        <v>31</v>
      </c>
      <c r="E406" s="55" t="s">
        <v>32</v>
      </c>
      <c r="F406" s="55" t="s">
        <v>33</v>
      </c>
      <c r="G406" s="55" t="s">
        <v>34</v>
      </c>
      <c r="H406" s="56"/>
      <c r="I406" s="57" t="s">
        <v>12</v>
      </c>
      <c r="J406" s="57" t="s">
        <v>38</v>
      </c>
      <c r="K406" s="58" t="s">
        <v>29</v>
      </c>
      <c r="L406" s="59"/>
      <c r="M406" s="60"/>
    </row>
    <row r="407" spans="1:13" ht="20.25" customHeight="1">
      <c r="A407" s="268" t="s">
        <v>927</v>
      </c>
      <c r="B407" s="259" t="s">
        <v>948</v>
      </c>
      <c r="C407" s="242" t="s">
        <v>950</v>
      </c>
      <c r="D407" s="55"/>
      <c r="E407" s="55" t="s">
        <v>258</v>
      </c>
      <c r="F407" s="55" t="s">
        <v>258</v>
      </c>
      <c r="G407" s="55" t="s">
        <v>258</v>
      </c>
      <c r="H407" s="278" t="s">
        <v>929</v>
      </c>
      <c r="I407" s="262"/>
      <c r="J407" s="271"/>
      <c r="K407" s="249" t="s">
        <v>945</v>
      </c>
      <c r="L407" s="88"/>
      <c r="M407" s="226" t="s">
        <v>944</v>
      </c>
    </row>
    <row r="408" spans="1:13" ht="20.25" customHeight="1">
      <c r="A408" s="277" t="s">
        <v>928</v>
      </c>
      <c r="B408" s="259" t="s">
        <v>949</v>
      </c>
      <c r="C408" s="54"/>
      <c r="D408" s="55"/>
      <c r="E408" s="55"/>
      <c r="F408" s="55"/>
      <c r="G408" s="55"/>
      <c r="H408" s="225" t="s">
        <v>930</v>
      </c>
      <c r="I408" s="266"/>
      <c r="J408" s="239"/>
      <c r="K408" s="249" t="s">
        <v>946</v>
      </c>
      <c r="L408" s="88"/>
      <c r="M408" s="258" t="s">
        <v>914</v>
      </c>
    </row>
    <row r="409" spans="1:13" ht="20.25" customHeight="1">
      <c r="A409" s="53"/>
      <c r="B409" s="254"/>
      <c r="C409" s="54"/>
      <c r="D409" s="55"/>
      <c r="E409" s="55"/>
      <c r="F409" s="55"/>
      <c r="G409" s="55"/>
      <c r="H409" s="279" t="s">
        <v>931</v>
      </c>
      <c r="I409" s="262">
        <f>250*10</f>
        <v>2500</v>
      </c>
      <c r="J409" s="271" t="s">
        <v>641</v>
      </c>
      <c r="K409" s="249" t="s">
        <v>947</v>
      </c>
      <c r="L409" s="88"/>
      <c r="M409" s="2"/>
    </row>
    <row r="410" spans="1:13" ht="20.25" customHeight="1">
      <c r="A410" s="53"/>
      <c r="B410" s="254"/>
      <c r="C410" s="54"/>
      <c r="D410" s="55"/>
      <c r="E410" s="55"/>
      <c r="F410" s="55"/>
      <c r="G410" s="55"/>
      <c r="H410" s="279" t="s">
        <v>934</v>
      </c>
      <c r="I410" s="262"/>
      <c r="J410" s="271"/>
      <c r="K410" s="249"/>
      <c r="L410" s="88"/>
      <c r="M410" s="2"/>
    </row>
    <row r="411" spans="1:13" ht="20.25" customHeight="1">
      <c r="A411" s="53"/>
      <c r="B411" s="254"/>
      <c r="C411" s="54"/>
      <c r="D411" s="55"/>
      <c r="E411" s="55"/>
      <c r="F411" s="55"/>
      <c r="G411" s="55"/>
      <c r="H411" s="279" t="s">
        <v>935</v>
      </c>
      <c r="I411" s="262"/>
      <c r="J411" s="271"/>
      <c r="K411" s="249"/>
      <c r="L411" s="88"/>
      <c r="M411" s="2"/>
    </row>
    <row r="412" spans="1:13" ht="20.25" customHeight="1">
      <c r="A412" s="53"/>
      <c r="B412" s="254"/>
      <c r="C412" s="54"/>
      <c r="D412" s="55"/>
      <c r="E412" s="55"/>
      <c r="F412" s="55"/>
      <c r="G412" s="55"/>
      <c r="H412" s="279" t="s">
        <v>936</v>
      </c>
      <c r="I412" s="262">
        <f>250*10</f>
        <v>2500</v>
      </c>
      <c r="J412" s="271" t="s">
        <v>641</v>
      </c>
      <c r="K412" s="249"/>
      <c r="L412" s="88"/>
      <c r="M412" s="2"/>
    </row>
    <row r="413" spans="1:13" ht="20.25" customHeight="1">
      <c r="A413" s="53"/>
      <c r="B413" s="254"/>
      <c r="C413" s="54"/>
      <c r="D413" s="55"/>
      <c r="E413" s="55"/>
      <c r="F413" s="55"/>
      <c r="G413" s="55"/>
      <c r="H413" s="279" t="s">
        <v>937</v>
      </c>
      <c r="I413" s="262"/>
      <c r="J413" s="271"/>
      <c r="K413" s="249"/>
      <c r="L413" s="88"/>
      <c r="M413" s="2"/>
    </row>
    <row r="414" spans="1:13" ht="20.25" customHeight="1">
      <c r="A414" s="53"/>
      <c r="B414" s="254"/>
      <c r="C414" s="54"/>
      <c r="D414" s="55"/>
      <c r="E414" s="55"/>
      <c r="F414" s="55"/>
      <c r="G414" s="55"/>
      <c r="H414" s="279" t="s">
        <v>938</v>
      </c>
      <c r="I414" s="262">
        <v>1000</v>
      </c>
      <c r="J414" s="271" t="s">
        <v>641</v>
      </c>
      <c r="K414" s="249"/>
      <c r="L414" s="88"/>
      <c r="M414" s="2"/>
    </row>
    <row r="415" spans="1:13" ht="20.25" customHeight="1">
      <c r="A415" s="280"/>
      <c r="B415" s="281"/>
      <c r="C415" s="282"/>
      <c r="D415" s="283"/>
      <c r="E415" s="283"/>
      <c r="F415" s="283"/>
      <c r="G415" s="283"/>
      <c r="H415" s="284" t="s">
        <v>703</v>
      </c>
      <c r="I415" s="285">
        <f>SUM(I407:I414)</f>
        <v>6000</v>
      </c>
      <c r="J415" s="286"/>
      <c r="K415" s="287"/>
      <c r="L415" s="288"/>
      <c r="M415" s="289"/>
    </row>
    <row r="416" spans="1:13" ht="20.25" customHeight="1">
      <c r="A416" s="290"/>
      <c r="B416" s="291"/>
      <c r="C416" s="292"/>
      <c r="D416" s="244"/>
      <c r="E416" s="244"/>
      <c r="F416" s="244"/>
      <c r="G416" s="244"/>
      <c r="H416" s="293"/>
      <c r="I416" s="294"/>
      <c r="J416" s="295"/>
      <c r="K416" s="296"/>
      <c r="L416" s="297"/>
      <c r="M416" s="245"/>
    </row>
    <row r="417" spans="1:13" ht="20.25" customHeight="1">
      <c r="A417" s="47" t="s">
        <v>36</v>
      </c>
      <c r="B417" s="48" t="s">
        <v>2</v>
      </c>
      <c r="C417" s="48" t="s">
        <v>4</v>
      </c>
      <c r="D417" s="392" t="s">
        <v>37</v>
      </c>
      <c r="E417" s="392"/>
      <c r="F417" s="392"/>
      <c r="G417" s="392"/>
      <c r="H417" s="49" t="s">
        <v>35</v>
      </c>
      <c r="I417" s="50" t="s">
        <v>11</v>
      </c>
      <c r="J417" s="50" t="s">
        <v>26</v>
      </c>
      <c r="K417" s="50" t="s">
        <v>5</v>
      </c>
      <c r="L417" s="51" t="s">
        <v>6</v>
      </c>
      <c r="M417" s="52" t="s">
        <v>3</v>
      </c>
    </row>
    <row r="418" spans="1:13" ht="20.25" customHeight="1">
      <c r="A418" s="53"/>
      <c r="B418" s="54" t="s">
        <v>10</v>
      </c>
      <c r="C418" s="54" t="s">
        <v>30</v>
      </c>
      <c r="D418" s="55" t="s">
        <v>31</v>
      </c>
      <c r="E418" s="55" t="s">
        <v>32</v>
      </c>
      <c r="F418" s="55" t="s">
        <v>33</v>
      </c>
      <c r="G418" s="55" t="s">
        <v>34</v>
      </c>
      <c r="H418" s="56"/>
      <c r="I418" s="57" t="s">
        <v>12</v>
      </c>
      <c r="J418" s="57" t="s">
        <v>38</v>
      </c>
      <c r="K418" s="58" t="s">
        <v>29</v>
      </c>
      <c r="L418" s="59"/>
      <c r="M418" s="60"/>
    </row>
    <row r="419" spans="1:13" ht="20.25" customHeight="1">
      <c r="A419" s="268" t="s">
        <v>932</v>
      </c>
      <c r="B419" s="259" t="s">
        <v>948</v>
      </c>
      <c r="C419" s="242" t="s">
        <v>950</v>
      </c>
      <c r="D419" s="55"/>
      <c r="E419" s="55" t="s">
        <v>258</v>
      </c>
      <c r="F419" s="55" t="s">
        <v>258</v>
      </c>
      <c r="G419" s="55" t="s">
        <v>258</v>
      </c>
      <c r="H419" s="72" t="s">
        <v>939</v>
      </c>
      <c r="I419" s="262"/>
      <c r="J419" s="239"/>
      <c r="K419" s="249"/>
      <c r="L419" s="88"/>
      <c r="M419" s="226" t="s">
        <v>944</v>
      </c>
    </row>
    <row r="420" spans="1:13" ht="20.25" customHeight="1">
      <c r="A420" s="237" t="s">
        <v>933</v>
      </c>
      <c r="B420" s="259" t="s">
        <v>949</v>
      </c>
      <c r="C420" s="54"/>
      <c r="D420" s="55"/>
      <c r="E420" s="55"/>
      <c r="F420" s="55"/>
      <c r="G420" s="55"/>
      <c r="H420" s="255" t="s">
        <v>940</v>
      </c>
      <c r="I420" s="262">
        <f>2*2000</f>
        <v>4000</v>
      </c>
      <c r="J420" s="271" t="s">
        <v>641</v>
      </c>
      <c r="K420" s="65"/>
      <c r="L420" s="88"/>
      <c r="M420" s="258" t="s">
        <v>914</v>
      </c>
    </row>
    <row r="421" spans="1:13" ht="20.25" customHeight="1">
      <c r="A421" s="237"/>
      <c r="B421" s="276"/>
      <c r="C421" s="220"/>
      <c r="D421" s="55"/>
      <c r="E421" s="55"/>
      <c r="F421" s="55"/>
      <c r="G421" s="55"/>
      <c r="H421" s="255" t="s">
        <v>941</v>
      </c>
      <c r="I421" s="262"/>
      <c r="J421" s="239"/>
      <c r="K421" s="65"/>
      <c r="L421" s="88"/>
      <c r="M421" s="2"/>
    </row>
    <row r="422" spans="1:13" ht="20.25" customHeight="1">
      <c r="A422" s="237"/>
      <c r="B422" s="276"/>
      <c r="C422" s="220"/>
      <c r="D422" s="55"/>
      <c r="E422" s="55"/>
      <c r="F422" s="55"/>
      <c r="G422" s="55"/>
      <c r="H422" s="255" t="s">
        <v>942</v>
      </c>
      <c r="I422" s="262"/>
      <c r="J422" s="239"/>
      <c r="K422" s="65"/>
      <c r="L422" s="88"/>
      <c r="M422" s="2"/>
    </row>
    <row r="423" spans="1:13" ht="20.25" customHeight="1">
      <c r="A423" s="237"/>
      <c r="B423" s="276"/>
      <c r="C423" s="220"/>
      <c r="D423" s="55"/>
      <c r="E423" s="55"/>
      <c r="F423" s="55"/>
      <c r="G423" s="55"/>
      <c r="H423" s="255" t="s">
        <v>943</v>
      </c>
      <c r="I423" s="262">
        <v>3000</v>
      </c>
      <c r="J423" s="271" t="s">
        <v>641</v>
      </c>
      <c r="K423" s="65"/>
      <c r="L423" s="88"/>
      <c r="M423" s="2"/>
    </row>
    <row r="424" spans="1:13" ht="20.25" customHeight="1">
      <c r="A424" s="237"/>
      <c r="B424" s="276"/>
      <c r="C424" s="220"/>
      <c r="D424" s="55"/>
      <c r="E424" s="55"/>
      <c r="F424" s="55"/>
      <c r="G424" s="55"/>
      <c r="H424" s="284" t="s">
        <v>703</v>
      </c>
      <c r="I424" s="285">
        <f>SUM(I416:I423)</f>
        <v>7000</v>
      </c>
      <c r="J424" s="239"/>
      <c r="K424" s="65"/>
      <c r="L424" s="88"/>
      <c r="M424" s="2"/>
    </row>
    <row r="425" spans="1:13" ht="20.25" customHeight="1">
      <c r="A425" s="90" t="s">
        <v>7</v>
      </c>
      <c r="B425" s="91"/>
      <c r="C425" s="92"/>
      <c r="D425" s="91"/>
      <c r="E425" s="91"/>
      <c r="F425" s="91"/>
      <c r="G425" s="93"/>
      <c r="H425" s="94"/>
      <c r="I425" s="95"/>
      <c r="J425" s="50"/>
      <c r="K425" s="252"/>
      <c r="L425" s="84"/>
      <c r="M425" s="253"/>
    </row>
    <row r="426" spans="1:13" ht="20.25" customHeight="1">
      <c r="A426" s="391" t="s">
        <v>8</v>
      </c>
      <c r="B426" s="391"/>
      <c r="C426" s="391"/>
      <c r="D426" s="391"/>
      <c r="E426" s="391"/>
      <c r="F426" s="391"/>
      <c r="G426" s="391"/>
      <c r="H426" s="391"/>
      <c r="I426" s="98">
        <f>I415+I424</f>
        <v>13000</v>
      </c>
      <c r="J426" s="99"/>
      <c r="K426" s="3"/>
      <c r="L426" s="84"/>
      <c r="M426" s="253"/>
    </row>
    <row r="443" spans="1:11" ht="20.25" customHeight="1">
      <c r="A443" s="37" t="s">
        <v>820</v>
      </c>
      <c r="B443" s="38"/>
      <c r="C443" s="38"/>
      <c r="D443" s="38"/>
      <c r="E443" s="38"/>
      <c r="F443" s="38"/>
      <c r="G443" s="39"/>
      <c r="H443" s="39"/>
      <c r="I443" s="40"/>
      <c r="J443" s="238"/>
      <c r="K443" s="40"/>
    </row>
    <row r="444" spans="1:11" ht="20.25" customHeight="1">
      <c r="A444" s="37" t="s">
        <v>799</v>
      </c>
      <c r="B444" s="41"/>
      <c r="C444" s="41"/>
      <c r="D444" s="41"/>
      <c r="E444" s="41"/>
      <c r="F444" s="41"/>
      <c r="G444" s="39"/>
      <c r="H444" s="39"/>
      <c r="I444" s="40"/>
      <c r="J444" s="238"/>
      <c r="K444" s="40"/>
    </row>
    <row r="445" spans="1:11" ht="20.25" customHeight="1">
      <c r="A445" s="42" t="s">
        <v>890</v>
      </c>
      <c r="B445" s="1"/>
      <c r="C445" s="1"/>
      <c r="D445" s="1"/>
      <c r="E445" s="1"/>
      <c r="F445" s="1"/>
      <c r="G445" s="39"/>
      <c r="H445" s="39"/>
      <c r="I445" s="40"/>
      <c r="J445" s="238"/>
      <c r="K445" s="43"/>
    </row>
    <row r="446" spans="1:11" ht="20.25" customHeight="1">
      <c r="A446" s="42" t="s">
        <v>891</v>
      </c>
      <c r="B446" s="1"/>
      <c r="C446" s="1"/>
      <c r="D446" s="1"/>
      <c r="E446" s="1"/>
      <c r="F446" s="1"/>
      <c r="G446" s="39"/>
      <c r="H446" s="39"/>
      <c r="I446" s="40"/>
      <c r="J446" s="238"/>
      <c r="K446" s="43"/>
    </row>
    <row r="447" spans="1:11" ht="20.25" customHeight="1">
      <c r="A447" s="42" t="s">
        <v>919</v>
      </c>
      <c r="B447" s="1"/>
      <c r="C447" s="1"/>
      <c r="D447" s="1"/>
      <c r="E447" s="1"/>
      <c r="F447" s="1"/>
      <c r="G447" s="39"/>
      <c r="H447" s="39"/>
      <c r="I447" s="40"/>
      <c r="J447" s="238"/>
      <c r="K447" s="43" t="s">
        <v>0</v>
      </c>
    </row>
    <row r="448" spans="1:11" ht="20.25" customHeight="1">
      <c r="A448" s="42" t="s">
        <v>951</v>
      </c>
      <c r="B448" s="1"/>
      <c r="C448" s="1"/>
      <c r="D448" s="21"/>
      <c r="E448" s="21"/>
      <c r="F448" s="21"/>
      <c r="G448" s="39"/>
      <c r="H448" s="39"/>
      <c r="I448" s="40"/>
      <c r="J448" s="238"/>
      <c r="K448" s="43"/>
    </row>
    <row r="449" spans="1:11" ht="20.25" customHeight="1">
      <c r="A449" s="42" t="s">
        <v>889</v>
      </c>
      <c r="B449" s="1"/>
      <c r="C449" s="1"/>
      <c r="D449" s="44"/>
      <c r="E449" s="44"/>
      <c r="F449" s="44"/>
      <c r="G449" s="39"/>
      <c r="H449" s="39"/>
      <c r="I449" s="40"/>
      <c r="J449" s="238"/>
      <c r="K449" s="40"/>
    </row>
    <row r="450" spans="1:11" ht="20.25" customHeight="1">
      <c r="A450" s="267" t="s">
        <v>955</v>
      </c>
      <c r="B450" s="267"/>
      <c r="C450" s="267"/>
      <c r="D450" s="267"/>
      <c r="E450" s="267"/>
      <c r="F450" s="267"/>
      <c r="G450" s="267"/>
      <c r="H450" s="267"/>
      <c r="I450" s="267"/>
      <c r="J450" s="267"/>
      <c r="K450" s="40"/>
    </row>
    <row r="451" spans="1:11" ht="20.25" customHeight="1">
      <c r="A451" s="42" t="s">
        <v>954</v>
      </c>
      <c r="B451" s="1"/>
      <c r="C451" s="1"/>
      <c r="D451" s="44"/>
      <c r="E451" s="44"/>
      <c r="F451" s="44"/>
      <c r="G451" s="39"/>
      <c r="H451" s="39"/>
      <c r="I451" s="40"/>
      <c r="J451" s="238"/>
      <c r="K451" s="40"/>
    </row>
    <row r="452" spans="1:11" ht="20.25" customHeight="1">
      <c r="A452" s="42" t="s">
        <v>957</v>
      </c>
      <c r="B452" s="1"/>
      <c r="C452" s="1"/>
      <c r="D452" s="45"/>
      <c r="E452" s="45"/>
      <c r="F452" s="45"/>
      <c r="G452" s="39"/>
      <c r="H452" s="39"/>
      <c r="I452" s="40"/>
      <c r="J452" s="238"/>
      <c r="K452" s="40"/>
    </row>
    <row r="453" spans="1:11" ht="20.25" customHeight="1">
      <c r="A453" s="42" t="s">
        <v>956</v>
      </c>
      <c r="B453" s="1"/>
      <c r="C453" s="1"/>
      <c r="D453" s="45"/>
      <c r="E453" s="45"/>
      <c r="F453" s="45"/>
      <c r="G453" s="39"/>
      <c r="H453" s="39"/>
      <c r="I453" s="40"/>
      <c r="J453" s="238"/>
      <c r="K453" s="40"/>
    </row>
    <row r="454" spans="1:11" ht="20.25" customHeight="1">
      <c r="A454" s="42" t="s">
        <v>808</v>
      </c>
      <c r="B454" s="1"/>
      <c r="C454" s="1"/>
      <c r="D454" s="45"/>
      <c r="E454" s="45"/>
      <c r="F454" s="45"/>
      <c r="G454" s="39"/>
      <c r="H454" s="39"/>
      <c r="I454" s="40"/>
      <c r="J454" s="238"/>
      <c r="K454" s="40"/>
    </row>
    <row r="455" spans="1:11" ht="20.25" customHeight="1">
      <c r="A455" s="228" t="s">
        <v>952</v>
      </c>
      <c r="B455" s="1"/>
      <c r="C455" s="1"/>
      <c r="D455" s="45"/>
      <c r="E455" s="45"/>
      <c r="F455" s="45"/>
      <c r="G455" s="39"/>
      <c r="H455" s="39"/>
      <c r="I455" s="40"/>
      <c r="J455" s="238"/>
      <c r="K455" s="40"/>
    </row>
    <row r="456" spans="1:11" ht="20.25" customHeight="1">
      <c r="A456" s="228" t="s">
        <v>953</v>
      </c>
      <c r="B456" s="1"/>
      <c r="C456" s="1"/>
      <c r="D456" s="45"/>
      <c r="E456" s="45"/>
      <c r="F456" s="45"/>
      <c r="G456" s="39"/>
      <c r="H456" s="39"/>
      <c r="I456" s="40"/>
      <c r="J456" s="238"/>
      <c r="K456" s="40"/>
    </row>
    <row r="457" spans="1:13" ht="20.25" customHeight="1">
      <c r="A457" s="47" t="s">
        <v>36</v>
      </c>
      <c r="B457" s="48" t="s">
        <v>2</v>
      </c>
      <c r="C457" s="48" t="s">
        <v>4</v>
      </c>
      <c r="D457" s="392" t="s">
        <v>37</v>
      </c>
      <c r="E457" s="392"/>
      <c r="F457" s="392"/>
      <c r="G457" s="392"/>
      <c r="H457" s="49" t="s">
        <v>35</v>
      </c>
      <c r="I457" s="50" t="s">
        <v>11</v>
      </c>
      <c r="J457" s="50" t="s">
        <v>26</v>
      </c>
      <c r="K457" s="50" t="s">
        <v>5</v>
      </c>
      <c r="L457" s="51" t="s">
        <v>6</v>
      </c>
      <c r="M457" s="52" t="s">
        <v>3</v>
      </c>
    </row>
    <row r="458" spans="1:13" ht="20.25" customHeight="1">
      <c r="A458" s="53"/>
      <c r="B458" s="54" t="s">
        <v>10</v>
      </c>
      <c r="C458" s="54" t="s">
        <v>30</v>
      </c>
      <c r="D458" s="55" t="s">
        <v>31</v>
      </c>
      <c r="E458" s="55" t="s">
        <v>32</v>
      </c>
      <c r="F458" s="55" t="s">
        <v>33</v>
      </c>
      <c r="G458" s="55" t="s">
        <v>34</v>
      </c>
      <c r="H458" s="56"/>
      <c r="I458" s="57" t="s">
        <v>12</v>
      </c>
      <c r="J458" s="57" t="s">
        <v>38</v>
      </c>
      <c r="K458" s="58" t="s">
        <v>29</v>
      </c>
      <c r="L458" s="59"/>
      <c r="M458" s="60"/>
    </row>
    <row r="459" spans="1:13" ht="20.25" customHeight="1">
      <c r="A459" s="268" t="s">
        <v>958</v>
      </c>
      <c r="B459" s="275" t="s">
        <v>697</v>
      </c>
      <c r="C459" s="275" t="s">
        <v>995</v>
      </c>
      <c r="D459" s="55"/>
      <c r="E459" s="55" t="s">
        <v>258</v>
      </c>
      <c r="F459" s="55" t="s">
        <v>258</v>
      </c>
      <c r="G459" s="55" t="s">
        <v>258</v>
      </c>
      <c r="H459" s="278" t="s">
        <v>769</v>
      </c>
      <c r="I459" s="262"/>
      <c r="J459" s="271"/>
      <c r="K459" s="249" t="s">
        <v>1004</v>
      </c>
      <c r="L459" s="88"/>
      <c r="M459" s="226" t="s">
        <v>1002</v>
      </c>
    </row>
    <row r="460" spans="1:13" ht="20.25" customHeight="1">
      <c r="A460" s="277"/>
      <c r="B460" s="259" t="s">
        <v>996</v>
      </c>
      <c r="C460" s="54"/>
      <c r="D460" s="55"/>
      <c r="E460" s="55"/>
      <c r="F460" s="55"/>
      <c r="G460" s="55"/>
      <c r="H460" s="225" t="s">
        <v>959</v>
      </c>
      <c r="I460" s="266">
        <f>25*4*25</f>
        <v>2500</v>
      </c>
      <c r="J460" s="239" t="s">
        <v>641</v>
      </c>
      <c r="K460" s="249"/>
      <c r="L460" s="88"/>
      <c r="M460" s="258" t="s">
        <v>1003</v>
      </c>
    </row>
    <row r="461" spans="1:13" ht="20.25" customHeight="1">
      <c r="A461" s="53" t="s">
        <v>704</v>
      </c>
      <c r="B461" s="275" t="s">
        <v>697</v>
      </c>
      <c r="C461" s="242" t="s">
        <v>665</v>
      </c>
      <c r="D461" s="55"/>
      <c r="E461" s="55" t="s">
        <v>258</v>
      </c>
      <c r="F461" s="55"/>
      <c r="G461" s="55"/>
      <c r="H461" s="63" t="s">
        <v>769</v>
      </c>
      <c r="I461" s="264"/>
      <c r="J461" s="239" t="s">
        <v>641</v>
      </c>
      <c r="K461" s="249"/>
      <c r="L461" s="88"/>
      <c r="M461" s="2"/>
    </row>
    <row r="462" spans="1:13" ht="20.25" customHeight="1">
      <c r="A462" s="53" t="s">
        <v>960</v>
      </c>
      <c r="B462" s="259" t="s">
        <v>997</v>
      </c>
      <c r="C462" s="54"/>
      <c r="D462" s="55"/>
      <c r="E462" s="55"/>
      <c r="F462" s="55"/>
      <c r="G462" s="55"/>
      <c r="H462" s="225" t="s">
        <v>963</v>
      </c>
      <c r="I462" s="266">
        <f>40*25*2</f>
        <v>2000</v>
      </c>
      <c r="J462" s="271"/>
      <c r="K462" s="249"/>
      <c r="L462" s="88"/>
      <c r="M462" s="2"/>
    </row>
    <row r="463" spans="1:13" ht="20.25" customHeight="1">
      <c r="A463" s="53" t="s">
        <v>961</v>
      </c>
      <c r="B463" s="254"/>
      <c r="C463" s="54"/>
      <c r="D463" s="55"/>
      <c r="E463" s="55"/>
      <c r="F463" s="55"/>
      <c r="G463" s="55"/>
      <c r="H463" s="255" t="s">
        <v>793</v>
      </c>
      <c r="I463" s="262"/>
      <c r="J463" s="271"/>
      <c r="K463" s="249"/>
      <c r="L463" s="88"/>
      <c r="M463" s="2"/>
    </row>
    <row r="464" spans="1:13" ht="20.25" customHeight="1">
      <c r="A464" s="53" t="s">
        <v>962</v>
      </c>
      <c r="B464" s="254"/>
      <c r="C464" s="54"/>
      <c r="D464" s="55"/>
      <c r="E464" s="55"/>
      <c r="F464" s="55"/>
      <c r="G464" s="55"/>
      <c r="H464" s="72" t="s">
        <v>964</v>
      </c>
      <c r="I464" s="262">
        <f>40*60</f>
        <v>2400</v>
      </c>
      <c r="J464" s="271"/>
      <c r="K464" s="249"/>
      <c r="L464" s="88"/>
      <c r="M464" s="2"/>
    </row>
    <row r="465" spans="1:13" ht="20.25" customHeight="1">
      <c r="A465" s="53"/>
      <c r="B465" s="254"/>
      <c r="C465" s="54"/>
      <c r="D465" s="55"/>
      <c r="E465" s="55"/>
      <c r="F465" s="55"/>
      <c r="G465" s="55"/>
      <c r="H465" s="255" t="s">
        <v>767</v>
      </c>
      <c r="I465" s="262"/>
      <c r="J465" s="271"/>
      <c r="K465" s="249"/>
      <c r="L465" s="88"/>
      <c r="M465" s="2"/>
    </row>
    <row r="466" spans="1:13" ht="20.25" customHeight="1">
      <c r="A466" s="53"/>
      <c r="B466" s="254"/>
      <c r="C466" s="54"/>
      <c r="D466" s="55"/>
      <c r="E466" s="55"/>
      <c r="F466" s="55"/>
      <c r="G466" s="55"/>
      <c r="H466" s="263" t="s">
        <v>965</v>
      </c>
      <c r="I466" s="262">
        <f>600*4</f>
        <v>2400</v>
      </c>
      <c r="J466" s="271"/>
      <c r="K466" s="249"/>
      <c r="L466" s="88"/>
      <c r="M466" s="2"/>
    </row>
    <row r="467" spans="1:13" ht="20.25" customHeight="1">
      <c r="A467" s="53"/>
      <c r="B467" s="254"/>
      <c r="C467" s="54"/>
      <c r="D467" s="55"/>
      <c r="E467" s="55"/>
      <c r="F467" s="55"/>
      <c r="G467" s="55"/>
      <c r="H467" s="279" t="s">
        <v>966</v>
      </c>
      <c r="I467" s="262">
        <v>1500</v>
      </c>
      <c r="J467" s="271"/>
      <c r="K467" s="249"/>
      <c r="L467" s="88"/>
      <c r="M467" s="2"/>
    </row>
    <row r="468" spans="1:13" ht="20.25" customHeight="1">
      <c r="A468" s="280"/>
      <c r="B468" s="281"/>
      <c r="C468" s="282"/>
      <c r="D468" s="283"/>
      <c r="E468" s="283"/>
      <c r="F468" s="283"/>
      <c r="G468" s="283"/>
      <c r="H468" s="284" t="s">
        <v>703</v>
      </c>
      <c r="I468" s="285">
        <f>SUM(I461:I467)</f>
        <v>8300</v>
      </c>
      <c r="J468" s="286"/>
      <c r="K468" s="287"/>
      <c r="L468" s="288"/>
      <c r="M468" s="289"/>
    </row>
    <row r="469" spans="1:13" ht="20.25" customHeight="1">
      <c r="A469" s="47" t="s">
        <v>36</v>
      </c>
      <c r="B469" s="48" t="s">
        <v>2</v>
      </c>
      <c r="C469" s="48" t="s">
        <v>4</v>
      </c>
      <c r="D469" s="392" t="s">
        <v>37</v>
      </c>
      <c r="E469" s="392"/>
      <c r="F469" s="392"/>
      <c r="G469" s="392"/>
      <c r="H469" s="49" t="s">
        <v>35</v>
      </c>
      <c r="I469" s="50" t="s">
        <v>11</v>
      </c>
      <c r="J469" s="50" t="s">
        <v>26</v>
      </c>
      <c r="K469" s="50" t="s">
        <v>5</v>
      </c>
      <c r="L469" s="51" t="s">
        <v>6</v>
      </c>
      <c r="M469" s="52" t="s">
        <v>3</v>
      </c>
    </row>
    <row r="470" spans="1:13" ht="20.25" customHeight="1">
      <c r="A470" s="53"/>
      <c r="B470" s="54" t="s">
        <v>10</v>
      </c>
      <c r="C470" s="54" t="s">
        <v>30</v>
      </c>
      <c r="D470" s="55" t="s">
        <v>31</v>
      </c>
      <c r="E470" s="55" t="s">
        <v>32</v>
      </c>
      <c r="F470" s="55" t="s">
        <v>33</v>
      </c>
      <c r="G470" s="55" t="s">
        <v>34</v>
      </c>
      <c r="H470" s="56"/>
      <c r="I470" s="57" t="s">
        <v>12</v>
      </c>
      <c r="J470" s="57" t="s">
        <v>38</v>
      </c>
      <c r="K470" s="58" t="s">
        <v>29</v>
      </c>
      <c r="L470" s="59"/>
      <c r="M470" s="60"/>
    </row>
    <row r="471" spans="1:13" ht="20.25" customHeight="1">
      <c r="A471" s="53" t="s">
        <v>967</v>
      </c>
      <c r="B471" s="275" t="s">
        <v>697</v>
      </c>
      <c r="C471" s="242" t="s">
        <v>754</v>
      </c>
      <c r="D471" s="55"/>
      <c r="E471" s="55" t="s">
        <v>258</v>
      </c>
      <c r="F471" s="55"/>
      <c r="G471" s="55"/>
      <c r="H471" s="63" t="s">
        <v>769</v>
      </c>
      <c r="I471" s="264"/>
      <c r="J471" s="239" t="s">
        <v>641</v>
      </c>
      <c r="K471" s="58" t="s">
        <v>1004</v>
      </c>
      <c r="L471" s="59"/>
      <c r="M471" s="226" t="s">
        <v>1002</v>
      </c>
    </row>
    <row r="472" spans="1:13" ht="20.25" customHeight="1">
      <c r="A472" s="53" t="s">
        <v>968</v>
      </c>
      <c r="B472" s="259" t="s">
        <v>997</v>
      </c>
      <c r="C472" s="54"/>
      <c r="D472" s="55"/>
      <c r="E472" s="55"/>
      <c r="F472" s="55"/>
      <c r="G472" s="55"/>
      <c r="H472" s="225" t="s">
        <v>963</v>
      </c>
      <c r="I472" s="266">
        <f>40*25*2</f>
        <v>2000</v>
      </c>
      <c r="J472" s="271"/>
      <c r="K472" s="58"/>
      <c r="L472" s="59"/>
      <c r="M472" s="258" t="s">
        <v>1003</v>
      </c>
    </row>
    <row r="473" spans="1:13" ht="20.25" customHeight="1">
      <c r="A473" s="53"/>
      <c r="B473" s="54"/>
      <c r="C473" s="54"/>
      <c r="D473" s="55"/>
      <c r="E473" s="55"/>
      <c r="F473" s="55"/>
      <c r="G473" s="55"/>
      <c r="H473" s="255" t="s">
        <v>793</v>
      </c>
      <c r="I473" s="262"/>
      <c r="J473" s="271"/>
      <c r="K473" s="58"/>
      <c r="L473" s="59"/>
      <c r="M473" s="60"/>
    </row>
    <row r="474" spans="1:13" ht="20.25" customHeight="1">
      <c r="A474" s="53"/>
      <c r="B474" s="54"/>
      <c r="C474" s="54"/>
      <c r="D474" s="55"/>
      <c r="E474" s="55"/>
      <c r="F474" s="55"/>
      <c r="G474" s="55"/>
      <c r="H474" s="72" t="s">
        <v>964</v>
      </c>
      <c r="I474" s="262">
        <f>40*60</f>
        <v>2400</v>
      </c>
      <c r="J474" s="271"/>
      <c r="K474" s="58"/>
      <c r="L474" s="59"/>
      <c r="M474" s="60"/>
    </row>
    <row r="475" spans="1:13" ht="20.25" customHeight="1">
      <c r="A475" s="53"/>
      <c r="B475" s="54"/>
      <c r="C475" s="54"/>
      <c r="D475" s="55"/>
      <c r="E475" s="55"/>
      <c r="F475" s="55"/>
      <c r="G475" s="55"/>
      <c r="H475" s="255" t="s">
        <v>767</v>
      </c>
      <c r="I475" s="262"/>
      <c r="J475" s="271"/>
      <c r="K475" s="58"/>
      <c r="L475" s="59"/>
      <c r="M475" s="60"/>
    </row>
    <row r="476" spans="1:13" ht="20.25" customHeight="1">
      <c r="A476" s="53"/>
      <c r="B476" s="54"/>
      <c r="C476" s="54"/>
      <c r="D476" s="55"/>
      <c r="E476" s="55"/>
      <c r="F476" s="55"/>
      <c r="G476" s="55"/>
      <c r="H476" s="263" t="s">
        <v>969</v>
      </c>
      <c r="I476" s="262">
        <f>600*5</f>
        <v>3000</v>
      </c>
      <c r="J476" s="271"/>
      <c r="K476" s="58"/>
      <c r="L476" s="59"/>
      <c r="M476" s="60"/>
    </row>
    <row r="477" spans="1:13" ht="20.25" customHeight="1">
      <c r="A477" s="53"/>
      <c r="B477" s="54"/>
      <c r="C477" s="54"/>
      <c r="D477" s="55"/>
      <c r="E477" s="55"/>
      <c r="F477" s="55"/>
      <c r="G477" s="55"/>
      <c r="H477" s="279" t="s">
        <v>966</v>
      </c>
      <c r="I477" s="262">
        <v>1500</v>
      </c>
      <c r="J477" s="271"/>
      <c r="K477" s="58"/>
      <c r="L477" s="59"/>
      <c r="M477" s="60"/>
    </row>
    <row r="478" spans="1:13" ht="20.25" customHeight="1">
      <c r="A478" s="53"/>
      <c r="B478" s="54"/>
      <c r="C478" s="54"/>
      <c r="D478" s="55"/>
      <c r="E478" s="55"/>
      <c r="F478" s="55"/>
      <c r="G478" s="55"/>
      <c r="H478" s="301" t="s">
        <v>703</v>
      </c>
      <c r="I478" s="302">
        <f>SUM(I471:I477)</f>
        <v>8900</v>
      </c>
      <c r="J478" s="271"/>
      <c r="K478" s="58"/>
      <c r="L478" s="59"/>
      <c r="M478" s="60"/>
    </row>
    <row r="479" spans="1:13" ht="20.25" customHeight="1">
      <c r="A479" s="53" t="s">
        <v>970</v>
      </c>
      <c r="B479" s="254" t="s">
        <v>998</v>
      </c>
      <c r="C479" s="242" t="s">
        <v>665</v>
      </c>
      <c r="D479" s="55"/>
      <c r="E479" s="55" t="s">
        <v>258</v>
      </c>
      <c r="F479" s="55"/>
      <c r="G479" s="55"/>
      <c r="H479" s="72" t="s">
        <v>769</v>
      </c>
      <c r="I479" s="304"/>
      <c r="J479" s="239" t="s">
        <v>641</v>
      </c>
      <c r="K479" s="272" t="s">
        <v>1005</v>
      </c>
      <c r="L479" s="59"/>
      <c r="M479" s="226" t="s">
        <v>1002</v>
      </c>
    </row>
    <row r="480" spans="1:13" ht="20.25" customHeight="1">
      <c r="A480" s="53"/>
      <c r="B480" s="259" t="s">
        <v>999</v>
      </c>
      <c r="C480" s="54"/>
      <c r="D480" s="55"/>
      <c r="E480" s="55"/>
      <c r="F480" s="55"/>
      <c r="G480" s="55"/>
      <c r="H480" s="225" t="s">
        <v>971</v>
      </c>
      <c r="I480" s="266">
        <f>50*25*2</f>
        <v>2500</v>
      </c>
      <c r="J480" s="57"/>
      <c r="K480" s="58"/>
      <c r="L480" s="59"/>
      <c r="M480" s="258" t="s">
        <v>1003</v>
      </c>
    </row>
    <row r="481" spans="1:13" ht="20.25" customHeight="1">
      <c r="A481" s="53"/>
      <c r="B481" s="54"/>
      <c r="C481" s="54"/>
      <c r="D481" s="55"/>
      <c r="E481" s="55"/>
      <c r="F481" s="55"/>
      <c r="G481" s="55"/>
      <c r="H481" s="255" t="s">
        <v>793</v>
      </c>
      <c r="I481" s="262"/>
      <c r="J481" s="57"/>
      <c r="K481" s="58"/>
      <c r="L481" s="59"/>
      <c r="M481" s="60"/>
    </row>
    <row r="482" spans="1:13" ht="20.25" customHeight="1">
      <c r="A482" s="53"/>
      <c r="B482" s="54"/>
      <c r="C482" s="54"/>
      <c r="D482" s="55"/>
      <c r="E482" s="55"/>
      <c r="F482" s="55"/>
      <c r="G482" s="55"/>
      <c r="H482" s="72" t="s">
        <v>972</v>
      </c>
      <c r="I482" s="262">
        <f>50*60</f>
        <v>3000</v>
      </c>
      <c r="J482" s="57"/>
      <c r="K482" s="58"/>
      <c r="L482" s="59"/>
      <c r="M482" s="60"/>
    </row>
    <row r="483" spans="1:13" ht="20.25" customHeight="1">
      <c r="A483" s="53"/>
      <c r="B483" s="54"/>
      <c r="C483" s="54"/>
      <c r="D483" s="55"/>
      <c r="E483" s="55"/>
      <c r="F483" s="55"/>
      <c r="G483" s="55"/>
      <c r="H483" s="255" t="s">
        <v>973</v>
      </c>
      <c r="I483" s="57"/>
      <c r="J483" s="57"/>
      <c r="K483" s="58"/>
      <c r="L483" s="59"/>
      <c r="M483" s="60"/>
    </row>
    <row r="484" spans="1:13" ht="20.25" customHeight="1">
      <c r="A484" s="268"/>
      <c r="B484" s="259"/>
      <c r="C484" s="242"/>
      <c r="D484" s="55"/>
      <c r="E484" s="55"/>
      <c r="F484" s="55"/>
      <c r="G484" s="55"/>
      <c r="H484" s="72" t="s">
        <v>974</v>
      </c>
      <c r="I484" s="262">
        <v>1000</v>
      </c>
      <c r="J484" s="239"/>
      <c r="K484" s="249"/>
      <c r="L484" s="88"/>
      <c r="M484" s="226"/>
    </row>
    <row r="485" spans="1:13" ht="20.25" customHeight="1">
      <c r="A485" s="237"/>
      <c r="B485" s="259"/>
      <c r="C485" s="54"/>
      <c r="D485" s="55"/>
      <c r="E485" s="55"/>
      <c r="F485" s="55"/>
      <c r="G485" s="55"/>
      <c r="H485" s="72" t="s">
        <v>975</v>
      </c>
      <c r="I485" s="262">
        <v>700</v>
      </c>
      <c r="J485" s="271"/>
      <c r="K485" s="65"/>
      <c r="L485" s="88"/>
      <c r="M485" s="258"/>
    </row>
    <row r="486" spans="1:13" ht="20.25" customHeight="1">
      <c r="A486" s="237"/>
      <c r="B486" s="276"/>
      <c r="C486" s="220"/>
      <c r="D486" s="55"/>
      <c r="E486" s="55"/>
      <c r="F486" s="55"/>
      <c r="G486" s="55"/>
      <c r="H486" s="72" t="s">
        <v>976</v>
      </c>
      <c r="I486" s="262">
        <v>500</v>
      </c>
      <c r="J486" s="239"/>
      <c r="K486" s="65"/>
      <c r="L486" s="88"/>
      <c r="M486" s="2"/>
    </row>
    <row r="487" spans="1:13" ht="20.25" customHeight="1">
      <c r="A487" s="237"/>
      <c r="B487" s="276"/>
      <c r="C487" s="220"/>
      <c r="D487" s="55"/>
      <c r="E487" s="55"/>
      <c r="F487" s="55"/>
      <c r="G487" s="55"/>
      <c r="H487" s="255" t="s">
        <v>977</v>
      </c>
      <c r="I487" s="262">
        <v>1500</v>
      </c>
      <c r="J487" s="239"/>
      <c r="K487" s="65"/>
      <c r="L487" s="88"/>
      <c r="M487" s="2"/>
    </row>
    <row r="488" spans="1:13" ht="20.25" customHeight="1">
      <c r="A488" s="237"/>
      <c r="B488" s="276"/>
      <c r="C488" s="220"/>
      <c r="D488" s="55"/>
      <c r="E488" s="55"/>
      <c r="F488" s="55"/>
      <c r="G488" s="55"/>
      <c r="H488" s="255" t="s">
        <v>978</v>
      </c>
      <c r="I488" s="262"/>
      <c r="J488" s="271"/>
      <c r="K488" s="65"/>
      <c r="L488" s="88"/>
      <c r="M488" s="2"/>
    </row>
    <row r="489" spans="1:13" ht="20.25" customHeight="1">
      <c r="A489" s="237"/>
      <c r="B489" s="276"/>
      <c r="C489" s="220"/>
      <c r="D489" s="55"/>
      <c r="E489" s="55"/>
      <c r="F489" s="55"/>
      <c r="G489" s="55"/>
      <c r="H489" s="301" t="s">
        <v>703</v>
      </c>
      <c r="I489" s="302">
        <f>SUM(I479:I488)</f>
        <v>9200</v>
      </c>
      <c r="J489" s="271"/>
      <c r="K489" s="65"/>
      <c r="L489" s="88"/>
      <c r="M489" s="2"/>
    </row>
    <row r="490" spans="1:13" ht="20.25" customHeight="1">
      <c r="A490" s="298" t="s">
        <v>979</v>
      </c>
      <c r="B490" s="312" t="s">
        <v>1000</v>
      </c>
      <c r="C490" s="242" t="s">
        <v>1001</v>
      </c>
      <c r="D490" s="55"/>
      <c r="E490" s="55"/>
      <c r="F490" s="55" t="s">
        <v>258</v>
      </c>
      <c r="G490" s="55"/>
      <c r="H490" s="63" t="s">
        <v>769</v>
      </c>
      <c r="I490" s="264"/>
      <c r="J490" s="239" t="s">
        <v>641</v>
      </c>
      <c r="K490" s="272" t="s">
        <v>1006</v>
      </c>
      <c r="L490" s="88"/>
      <c r="M490" s="226" t="s">
        <v>1002</v>
      </c>
    </row>
    <row r="491" spans="1:13" ht="20.25" customHeight="1">
      <c r="A491" s="298" t="s">
        <v>980</v>
      </c>
      <c r="B491" s="313" t="s">
        <v>697</v>
      </c>
      <c r="C491" s="300"/>
      <c r="D491" s="55"/>
      <c r="E491" s="55"/>
      <c r="F491" s="55"/>
      <c r="G491" s="55"/>
      <c r="H491" s="225" t="s">
        <v>981</v>
      </c>
      <c r="I491" s="266">
        <f>100*25*2</f>
        <v>5000</v>
      </c>
      <c r="J491" s="239"/>
      <c r="K491" s="303"/>
      <c r="L491" s="88"/>
      <c r="M491" s="258" t="s">
        <v>1003</v>
      </c>
    </row>
    <row r="492" spans="1:13" ht="20.25" customHeight="1">
      <c r="A492" s="298"/>
      <c r="B492" s="299"/>
      <c r="C492" s="300"/>
      <c r="D492" s="55"/>
      <c r="E492" s="55"/>
      <c r="F492" s="55"/>
      <c r="G492" s="55"/>
      <c r="H492" s="255" t="s">
        <v>793</v>
      </c>
      <c r="I492" s="262"/>
      <c r="J492" s="239"/>
      <c r="K492" s="303"/>
      <c r="L492" s="88"/>
      <c r="M492" s="2"/>
    </row>
    <row r="493" spans="1:13" ht="20.25" customHeight="1">
      <c r="A493" s="298"/>
      <c r="B493" s="299"/>
      <c r="C493" s="300"/>
      <c r="D493" s="55"/>
      <c r="E493" s="55"/>
      <c r="F493" s="55"/>
      <c r="G493" s="55"/>
      <c r="H493" s="72" t="s">
        <v>982</v>
      </c>
      <c r="I493" s="305">
        <f>100*60</f>
        <v>6000</v>
      </c>
      <c r="J493" s="239"/>
      <c r="K493" s="303"/>
      <c r="L493" s="88"/>
      <c r="M493" s="2"/>
    </row>
    <row r="494" spans="1:13" ht="20.25" customHeight="1">
      <c r="A494" s="306"/>
      <c r="B494" s="307"/>
      <c r="C494" s="308"/>
      <c r="D494" s="244"/>
      <c r="E494" s="244"/>
      <c r="F494" s="244"/>
      <c r="G494" s="244"/>
      <c r="H494" s="309"/>
      <c r="I494" s="294"/>
      <c r="J494" s="310"/>
      <c r="K494" s="311"/>
      <c r="L494" s="297"/>
      <c r="M494" s="245"/>
    </row>
    <row r="495" spans="1:13" ht="20.25" customHeight="1">
      <c r="A495" s="47" t="s">
        <v>36</v>
      </c>
      <c r="B495" s="48" t="s">
        <v>2</v>
      </c>
      <c r="C495" s="48" t="s">
        <v>4</v>
      </c>
      <c r="D495" s="392" t="s">
        <v>37</v>
      </c>
      <c r="E495" s="392"/>
      <c r="F495" s="392"/>
      <c r="G495" s="392"/>
      <c r="H495" s="49" t="s">
        <v>35</v>
      </c>
      <c r="I495" s="50" t="s">
        <v>11</v>
      </c>
      <c r="J495" s="50" t="s">
        <v>26</v>
      </c>
      <c r="K495" s="50" t="s">
        <v>5</v>
      </c>
      <c r="L495" s="51" t="s">
        <v>6</v>
      </c>
      <c r="M495" s="52" t="s">
        <v>3</v>
      </c>
    </row>
    <row r="496" spans="1:13" ht="20.25" customHeight="1">
      <c r="A496" s="53"/>
      <c r="B496" s="54" t="s">
        <v>10</v>
      </c>
      <c r="C496" s="54" t="s">
        <v>30</v>
      </c>
      <c r="D496" s="55" t="s">
        <v>31</v>
      </c>
      <c r="E496" s="55" t="s">
        <v>32</v>
      </c>
      <c r="F496" s="55" t="s">
        <v>33</v>
      </c>
      <c r="G496" s="55" t="s">
        <v>34</v>
      </c>
      <c r="H496" s="56"/>
      <c r="I496" s="57" t="s">
        <v>12</v>
      </c>
      <c r="J496" s="57" t="s">
        <v>38</v>
      </c>
      <c r="K496" s="58" t="s">
        <v>29</v>
      </c>
      <c r="L496" s="59"/>
      <c r="M496" s="60"/>
    </row>
    <row r="497" spans="1:13" ht="20.25" customHeight="1">
      <c r="A497" s="298"/>
      <c r="B497" s="299"/>
      <c r="C497" s="300"/>
      <c r="D497" s="55"/>
      <c r="E497" s="55"/>
      <c r="F497" s="55"/>
      <c r="G497" s="55"/>
      <c r="H497" s="255" t="s">
        <v>767</v>
      </c>
      <c r="I497" s="262"/>
      <c r="J497" s="239"/>
      <c r="K497" s="303"/>
      <c r="L497" s="88"/>
      <c r="M497" s="2"/>
    </row>
    <row r="498" spans="1:13" ht="20.25" customHeight="1">
      <c r="A498" s="298"/>
      <c r="B498" s="299"/>
      <c r="C498" s="300"/>
      <c r="D498" s="55"/>
      <c r="E498" s="55"/>
      <c r="F498" s="55"/>
      <c r="G498" s="55"/>
      <c r="H498" s="263" t="s">
        <v>969</v>
      </c>
      <c r="I498" s="262">
        <f>600*5</f>
        <v>3000</v>
      </c>
      <c r="J498" s="239"/>
      <c r="K498" s="303"/>
      <c r="L498" s="88"/>
      <c r="M498" s="2"/>
    </row>
    <row r="499" spans="1:13" ht="20.25" customHeight="1">
      <c r="A499" s="298"/>
      <c r="B499" s="299"/>
      <c r="C499" s="300"/>
      <c r="D499" s="55"/>
      <c r="E499" s="55"/>
      <c r="F499" s="55"/>
      <c r="G499" s="55"/>
      <c r="H499" s="279" t="s">
        <v>966</v>
      </c>
      <c r="I499" s="262">
        <v>3000</v>
      </c>
      <c r="J499" s="239"/>
      <c r="K499" s="303"/>
      <c r="L499" s="88"/>
      <c r="M499" s="2"/>
    </row>
    <row r="500" spans="1:13" ht="20.25" customHeight="1">
      <c r="A500" s="298"/>
      <c r="B500" s="299"/>
      <c r="C500" s="300"/>
      <c r="D500" s="55"/>
      <c r="E500" s="55"/>
      <c r="F500" s="55"/>
      <c r="G500" s="55"/>
      <c r="H500" s="301" t="s">
        <v>703</v>
      </c>
      <c r="I500" s="302">
        <f>SUM(I490:I499)</f>
        <v>17000</v>
      </c>
      <c r="J500" s="239"/>
      <c r="K500" s="303"/>
      <c r="L500" s="88"/>
      <c r="M500" s="2"/>
    </row>
    <row r="501" spans="1:13" ht="20.25" customHeight="1">
      <c r="A501" s="298" t="s">
        <v>983</v>
      </c>
      <c r="B501" s="275" t="s">
        <v>697</v>
      </c>
      <c r="C501" s="275" t="s">
        <v>995</v>
      </c>
      <c r="D501" s="55"/>
      <c r="E501" s="55" t="s">
        <v>258</v>
      </c>
      <c r="F501" s="55" t="s">
        <v>258</v>
      </c>
      <c r="G501" s="55" t="s">
        <v>258</v>
      </c>
      <c r="H501" s="63" t="s">
        <v>769</v>
      </c>
      <c r="I501" s="264"/>
      <c r="J501" s="239" t="s">
        <v>641</v>
      </c>
      <c r="K501" s="314" t="s">
        <v>1004</v>
      </c>
      <c r="L501" s="88"/>
      <c r="M501" s="226" t="s">
        <v>1002</v>
      </c>
    </row>
    <row r="502" spans="1:13" ht="20.25" customHeight="1">
      <c r="A502" s="298" t="s">
        <v>984</v>
      </c>
      <c r="B502" s="259" t="s">
        <v>997</v>
      </c>
      <c r="C502" s="54"/>
      <c r="D502" s="55"/>
      <c r="E502" s="55"/>
      <c r="F502" s="55"/>
      <c r="G502" s="55"/>
      <c r="H502" s="225" t="s">
        <v>985</v>
      </c>
      <c r="I502" s="266">
        <f>40*25*4</f>
        <v>4000</v>
      </c>
      <c r="J502" s="239"/>
      <c r="K502" s="303"/>
      <c r="L502" s="88"/>
      <c r="M502" s="258" t="s">
        <v>1003</v>
      </c>
    </row>
    <row r="503" spans="1:13" ht="20.25" customHeight="1">
      <c r="A503" s="298"/>
      <c r="B503" s="299"/>
      <c r="C503" s="300"/>
      <c r="D503" s="55"/>
      <c r="E503" s="55"/>
      <c r="F503" s="55"/>
      <c r="G503" s="55"/>
      <c r="H503" s="255" t="s">
        <v>793</v>
      </c>
      <c r="I503" s="262"/>
      <c r="J503" s="239"/>
      <c r="K503" s="303"/>
      <c r="L503" s="88"/>
      <c r="M503" s="2"/>
    </row>
    <row r="504" spans="1:13" ht="20.25" customHeight="1">
      <c r="A504" s="298"/>
      <c r="B504" s="299"/>
      <c r="C504" s="300"/>
      <c r="D504" s="55"/>
      <c r="E504" s="55"/>
      <c r="F504" s="55"/>
      <c r="G504" s="55"/>
      <c r="H504" s="72" t="s">
        <v>964</v>
      </c>
      <c r="I504" s="305">
        <f>40*60</f>
        <v>2400</v>
      </c>
      <c r="J504" s="239"/>
      <c r="K504" s="303"/>
      <c r="L504" s="88"/>
      <c r="M504" s="2"/>
    </row>
    <row r="505" spans="1:13" ht="20.25" customHeight="1">
      <c r="A505" s="298"/>
      <c r="B505" s="299"/>
      <c r="C505" s="300"/>
      <c r="D505" s="55"/>
      <c r="E505" s="55"/>
      <c r="F505" s="55"/>
      <c r="G505" s="55"/>
      <c r="H505" s="279" t="s">
        <v>986</v>
      </c>
      <c r="I505" s="262"/>
      <c r="J505" s="239"/>
      <c r="K505" s="303"/>
      <c r="L505" s="88"/>
      <c r="M505" s="2"/>
    </row>
    <row r="506" spans="1:13" ht="20.25" customHeight="1">
      <c r="A506" s="298"/>
      <c r="B506" s="299"/>
      <c r="C506" s="300"/>
      <c r="D506" s="55"/>
      <c r="E506" s="55"/>
      <c r="F506" s="55"/>
      <c r="G506" s="55"/>
      <c r="H506" s="279" t="s">
        <v>987</v>
      </c>
      <c r="I506" s="262">
        <v>1000</v>
      </c>
      <c r="J506" s="239"/>
      <c r="K506" s="303"/>
      <c r="L506" s="88"/>
      <c r="M506" s="2"/>
    </row>
    <row r="507" spans="1:13" ht="20.25" customHeight="1">
      <c r="A507" s="298"/>
      <c r="B507" s="299"/>
      <c r="C507" s="300"/>
      <c r="D507" s="55"/>
      <c r="E507" s="55"/>
      <c r="F507" s="55"/>
      <c r="G507" s="55"/>
      <c r="H507" s="301" t="s">
        <v>703</v>
      </c>
      <c r="I507" s="302">
        <f>SUM(I501:I506)</f>
        <v>7400</v>
      </c>
      <c r="J507" s="239"/>
      <c r="K507" s="303"/>
      <c r="L507" s="88"/>
      <c r="M507" s="2"/>
    </row>
    <row r="508" spans="1:13" ht="20.25" customHeight="1">
      <c r="A508" s="298" t="s">
        <v>988</v>
      </c>
      <c r="B508" s="275" t="s">
        <v>697</v>
      </c>
      <c r="C508" s="275" t="s">
        <v>995</v>
      </c>
      <c r="D508" s="55"/>
      <c r="E508" s="55" t="s">
        <v>258</v>
      </c>
      <c r="F508" s="55" t="s">
        <v>258</v>
      </c>
      <c r="G508" s="55" t="s">
        <v>258</v>
      </c>
      <c r="H508" s="63" t="s">
        <v>769</v>
      </c>
      <c r="I508" s="264"/>
      <c r="J508" s="239" t="s">
        <v>641</v>
      </c>
      <c r="K508" s="314" t="s">
        <v>1007</v>
      </c>
      <c r="L508" s="88"/>
      <c r="M508" s="226" t="s">
        <v>1002</v>
      </c>
    </row>
    <row r="509" spans="1:13" ht="20.25" customHeight="1">
      <c r="A509" s="298" t="s">
        <v>989</v>
      </c>
      <c r="B509" s="259" t="s">
        <v>996</v>
      </c>
      <c r="C509" s="54"/>
      <c r="D509" s="55"/>
      <c r="E509" s="55"/>
      <c r="F509" s="55"/>
      <c r="G509" s="55"/>
      <c r="H509" s="225" t="s">
        <v>993</v>
      </c>
      <c r="I509" s="266">
        <f>25*25*2</f>
        <v>1250</v>
      </c>
      <c r="J509" s="239"/>
      <c r="K509" s="303"/>
      <c r="L509" s="88"/>
      <c r="M509" s="258" t="s">
        <v>1003</v>
      </c>
    </row>
    <row r="510" spans="1:13" ht="20.25" customHeight="1">
      <c r="A510" s="298" t="s">
        <v>990</v>
      </c>
      <c r="B510" s="299"/>
      <c r="C510" s="300"/>
      <c r="D510" s="55"/>
      <c r="E510" s="55"/>
      <c r="F510" s="55"/>
      <c r="G510" s="55"/>
      <c r="H510" s="255" t="s">
        <v>793</v>
      </c>
      <c r="I510" s="262"/>
      <c r="J510" s="239"/>
      <c r="K510" s="303"/>
      <c r="L510" s="88"/>
      <c r="M510" s="2"/>
    </row>
    <row r="511" spans="1:13" ht="20.25" customHeight="1">
      <c r="A511" s="298" t="s">
        <v>991</v>
      </c>
      <c r="B511" s="299"/>
      <c r="C511" s="300"/>
      <c r="D511" s="55"/>
      <c r="E511" s="55"/>
      <c r="F511" s="55"/>
      <c r="G511" s="55"/>
      <c r="H511" s="72" t="s">
        <v>994</v>
      </c>
      <c r="I511" s="305">
        <f>25*60</f>
        <v>1500</v>
      </c>
      <c r="J511" s="239"/>
      <c r="K511" s="303"/>
      <c r="L511" s="88"/>
      <c r="M511" s="2"/>
    </row>
    <row r="512" spans="1:13" ht="20.25" customHeight="1">
      <c r="A512" s="298" t="s">
        <v>992</v>
      </c>
      <c r="B512" s="299"/>
      <c r="C512" s="300"/>
      <c r="D512" s="55"/>
      <c r="E512" s="55"/>
      <c r="F512" s="55"/>
      <c r="G512" s="55"/>
      <c r="H512" s="279" t="s">
        <v>966</v>
      </c>
      <c r="I512" s="262">
        <v>1500</v>
      </c>
      <c r="J512" s="239"/>
      <c r="K512" s="303"/>
      <c r="L512" s="88"/>
      <c r="M512" s="2"/>
    </row>
    <row r="513" spans="1:13" ht="20.25" customHeight="1">
      <c r="A513" s="298"/>
      <c r="B513" s="299"/>
      <c r="C513" s="300"/>
      <c r="D513" s="55"/>
      <c r="E513" s="55"/>
      <c r="F513" s="55"/>
      <c r="G513" s="55"/>
      <c r="H513" s="301" t="s">
        <v>703</v>
      </c>
      <c r="I513" s="302">
        <f>SUM(I508:I512)</f>
        <v>4250</v>
      </c>
      <c r="J513" s="239"/>
      <c r="K513" s="303"/>
      <c r="L513" s="88"/>
      <c r="M513" s="2"/>
    </row>
    <row r="514" spans="1:13" ht="20.25" customHeight="1">
      <c r="A514" s="90" t="s">
        <v>7</v>
      </c>
      <c r="B514" s="91"/>
      <c r="C514" s="92"/>
      <c r="D514" s="91"/>
      <c r="E514" s="91"/>
      <c r="F514" s="91"/>
      <c r="G514" s="93"/>
      <c r="H514" s="94"/>
      <c r="I514" s="95"/>
      <c r="J514" s="50"/>
      <c r="K514" s="252"/>
      <c r="L514" s="84"/>
      <c r="M514" s="253"/>
    </row>
    <row r="515" spans="1:13" ht="20.25" customHeight="1">
      <c r="A515" s="391" t="s">
        <v>8</v>
      </c>
      <c r="B515" s="391"/>
      <c r="C515" s="391"/>
      <c r="D515" s="391"/>
      <c r="E515" s="391"/>
      <c r="F515" s="391"/>
      <c r="G515" s="391"/>
      <c r="H515" s="391"/>
      <c r="I515" s="98">
        <f>I460+I468+I478+I489+I500+I507+I513</f>
        <v>57550</v>
      </c>
      <c r="J515" s="99"/>
      <c r="K515" s="3"/>
      <c r="L515" s="84"/>
      <c r="M515" s="253"/>
    </row>
    <row r="521" spans="1:11" ht="20.25" customHeight="1">
      <c r="A521" s="37" t="s">
        <v>861</v>
      </c>
      <c r="B521" s="38"/>
      <c r="C521" s="38"/>
      <c r="D521" s="38"/>
      <c r="E521" s="38"/>
      <c r="F521" s="38"/>
      <c r="G521" s="39"/>
      <c r="H521" s="39"/>
      <c r="I521" s="40"/>
      <c r="J521" s="238"/>
      <c r="K521" s="40"/>
    </row>
    <row r="522" spans="1:11" ht="20.25" customHeight="1">
      <c r="A522" s="37" t="s">
        <v>799</v>
      </c>
      <c r="B522" s="41"/>
      <c r="C522" s="41"/>
      <c r="D522" s="41"/>
      <c r="E522" s="41"/>
      <c r="F522" s="41"/>
      <c r="G522" s="39"/>
      <c r="H522" s="39"/>
      <c r="I522" s="40"/>
      <c r="J522" s="238"/>
      <c r="K522" s="40"/>
    </row>
    <row r="523" spans="1:11" ht="20.25" customHeight="1">
      <c r="A523" s="42" t="s">
        <v>890</v>
      </c>
      <c r="B523" s="1"/>
      <c r="C523" s="1"/>
      <c r="D523" s="1"/>
      <c r="E523" s="1"/>
      <c r="F523" s="1"/>
      <c r="G523" s="39"/>
      <c r="H523" s="39"/>
      <c r="I523" s="40"/>
      <c r="J523" s="238"/>
      <c r="K523" s="43"/>
    </row>
    <row r="524" spans="1:11" ht="20.25" customHeight="1">
      <c r="A524" s="42" t="s">
        <v>891</v>
      </c>
      <c r="B524" s="1"/>
      <c r="C524" s="1"/>
      <c r="D524" s="1"/>
      <c r="E524" s="1"/>
      <c r="F524" s="1"/>
      <c r="G524" s="39"/>
      <c r="H524" s="39"/>
      <c r="I524" s="40"/>
      <c r="J524" s="238"/>
      <c r="K524" s="43"/>
    </row>
    <row r="525" spans="1:11" ht="20.25" customHeight="1">
      <c r="A525" s="42" t="s">
        <v>919</v>
      </c>
      <c r="B525" s="1"/>
      <c r="C525" s="1"/>
      <c r="D525" s="1"/>
      <c r="E525" s="1"/>
      <c r="F525" s="1"/>
      <c r="G525" s="39"/>
      <c r="H525" s="39"/>
      <c r="I525" s="40"/>
      <c r="J525" s="238"/>
      <c r="K525" s="43" t="s">
        <v>0</v>
      </c>
    </row>
    <row r="526" spans="1:11" ht="20.25" customHeight="1">
      <c r="A526" s="42" t="s">
        <v>1008</v>
      </c>
      <c r="B526" s="1"/>
      <c r="C526" s="1"/>
      <c r="D526" s="21"/>
      <c r="E526" s="21"/>
      <c r="F526" s="21"/>
      <c r="G526" s="39"/>
      <c r="H526" s="39"/>
      <c r="I526" s="40"/>
      <c r="J526" s="238"/>
      <c r="K526" s="43"/>
    </row>
    <row r="527" spans="1:11" ht="20.25" customHeight="1">
      <c r="A527" s="42" t="s">
        <v>1012</v>
      </c>
      <c r="B527" s="1"/>
      <c r="C527" s="1"/>
      <c r="D527" s="44"/>
      <c r="E527" s="44"/>
      <c r="F527" s="44"/>
      <c r="G527" s="39"/>
      <c r="H527" s="39"/>
      <c r="I527" s="40"/>
      <c r="J527" s="238"/>
      <c r="K527" s="40"/>
    </row>
    <row r="528" spans="1:11" ht="20.25" customHeight="1">
      <c r="A528" s="267" t="s">
        <v>1013</v>
      </c>
      <c r="B528" s="267"/>
      <c r="C528" s="267"/>
      <c r="D528" s="267"/>
      <c r="E528" s="267"/>
      <c r="F528" s="267"/>
      <c r="G528" s="267"/>
      <c r="H528" s="267"/>
      <c r="I528" s="267"/>
      <c r="J528" s="267"/>
      <c r="K528" s="40"/>
    </row>
    <row r="529" spans="1:11" ht="20.25" customHeight="1">
      <c r="A529" s="42" t="s">
        <v>1014</v>
      </c>
      <c r="B529" s="1"/>
      <c r="C529" s="1"/>
      <c r="D529" s="44"/>
      <c r="E529" s="44"/>
      <c r="F529" s="44"/>
      <c r="G529" s="39"/>
      <c r="H529" s="39"/>
      <c r="I529" s="40"/>
      <c r="J529" s="238"/>
      <c r="K529" s="40"/>
    </row>
    <row r="530" spans="1:11" ht="20.25" customHeight="1">
      <c r="A530" s="42" t="s">
        <v>1015</v>
      </c>
      <c r="B530" s="1"/>
      <c r="C530" s="1"/>
      <c r="D530" s="45"/>
      <c r="E530" s="45"/>
      <c r="F530" s="45"/>
      <c r="G530" s="39"/>
      <c r="H530" s="39"/>
      <c r="I530" s="40"/>
      <c r="J530" s="238"/>
      <c r="K530" s="40"/>
    </row>
    <row r="531" spans="1:11" ht="20.25" customHeight="1">
      <c r="A531" s="106" t="s">
        <v>1016</v>
      </c>
      <c r="B531" s="1"/>
      <c r="C531" s="1"/>
      <c r="D531" s="45"/>
      <c r="E531" s="45"/>
      <c r="F531" s="45"/>
      <c r="G531" s="39"/>
      <c r="H531" s="39"/>
      <c r="I531" s="40"/>
      <c r="J531" s="238"/>
      <c r="K531" s="40"/>
    </row>
    <row r="532" spans="1:11" ht="20.25" customHeight="1">
      <c r="A532" s="42" t="s">
        <v>808</v>
      </c>
      <c r="B532" s="1"/>
      <c r="C532" s="1"/>
      <c r="D532" s="45"/>
      <c r="E532" s="45"/>
      <c r="F532" s="45"/>
      <c r="G532" s="39"/>
      <c r="H532" s="39"/>
      <c r="I532" s="40"/>
      <c r="J532" s="238"/>
      <c r="K532" s="40"/>
    </row>
    <row r="533" spans="1:11" ht="20.25" customHeight="1">
      <c r="A533" s="228" t="s">
        <v>1009</v>
      </c>
      <c r="B533" s="1"/>
      <c r="C533" s="1"/>
      <c r="D533" s="45"/>
      <c r="E533" s="45"/>
      <c r="F533" s="45"/>
      <c r="G533" s="39"/>
      <c r="H533" s="39"/>
      <c r="I533" s="40"/>
      <c r="J533" s="238"/>
      <c r="K533" s="40"/>
    </row>
    <row r="534" spans="1:11" ht="20.25" customHeight="1">
      <c r="A534" s="228" t="s">
        <v>1010</v>
      </c>
      <c r="B534" s="1"/>
      <c r="C534" s="1"/>
      <c r="D534" s="45"/>
      <c r="E534" s="45"/>
      <c r="F534" s="45"/>
      <c r="G534" s="39"/>
      <c r="H534" s="39"/>
      <c r="I534" s="40"/>
      <c r="J534" s="238"/>
      <c r="K534" s="40"/>
    </row>
    <row r="535" spans="1:11" ht="20.25" customHeight="1">
      <c r="A535" s="228" t="s">
        <v>1011</v>
      </c>
      <c r="B535" s="1"/>
      <c r="C535" s="1"/>
      <c r="D535" s="45"/>
      <c r="E535" s="45"/>
      <c r="F535" s="45"/>
      <c r="G535" s="39"/>
      <c r="H535" s="39"/>
      <c r="I535" s="40"/>
      <c r="J535" s="238"/>
      <c r="K535" s="40"/>
    </row>
    <row r="536" spans="1:13" ht="20.25" customHeight="1">
      <c r="A536" s="47" t="s">
        <v>36</v>
      </c>
      <c r="B536" s="48" t="s">
        <v>2</v>
      </c>
      <c r="C536" s="48" t="s">
        <v>4</v>
      </c>
      <c r="D536" s="392" t="s">
        <v>37</v>
      </c>
      <c r="E536" s="392"/>
      <c r="F536" s="392"/>
      <c r="G536" s="392"/>
      <c r="H536" s="49" t="s">
        <v>35</v>
      </c>
      <c r="I536" s="50" t="s">
        <v>11</v>
      </c>
      <c r="J536" s="50" t="s">
        <v>26</v>
      </c>
      <c r="K536" s="50" t="s">
        <v>5</v>
      </c>
      <c r="L536" s="51" t="s">
        <v>6</v>
      </c>
      <c r="M536" s="52" t="s">
        <v>3</v>
      </c>
    </row>
    <row r="537" spans="1:13" ht="20.25" customHeight="1">
      <c r="A537" s="53"/>
      <c r="B537" s="54" t="s">
        <v>10</v>
      </c>
      <c r="C537" s="54" t="s">
        <v>30</v>
      </c>
      <c r="D537" s="55" t="s">
        <v>31</v>
      </c>
      <c r="E537" s="55" t="s">
        <v>32</v>
      </c>
      <c r="F537" s="55" t="s">
        <v>33</v>
      </c>
      <c r="G537" s="55" t="s">
        <v>34</v>
      </c>
      <c r="H537" s="56"/>
      <c r="I537" s="57" t="s">
        <v>12</v>
      </c>
      <c r="J537" s="57" t="s">
        <v>38</v>
      </c>
      <c r="K537" s="58" t="s">
        <v>29</v>
      </c>
      <c r="L537" s="59"/>
      <c r="M537" s="60"/>
    </row>
    <row r="538" spans="1:13" ht="20.25" customHeight="1">
      <c r="A538" s="268" t="s">
        <v>1017</v>
      </c>
      <c r="B538" s="275"/>
      <c r="C538" s="275"/>
      <c r="D538" s="55"/>
      <c r="E538" s="55"/>
      <c r="F538" s="55"/>
      <c r="G538" s="55"/>
      <c r="H538" s="63" t="s">
        <v>769</v>
      </c>
      <c r="I538" s="264"/>
      <c r="J538" s="239" t="s">
        <v>641</v>
      </c>
      <c r="K538" s="249"/>
      <c r="L538" s="88"/>
      <c r="M538" s="226"/>
    </row>
    <row r="539" spans="1:13" ht="20.25" customHeight="1">
      <c r="A539" s="277" t="s">
        <v>1018</v>
      </c>
      <c r="B539" s="259"/>
      <c r="C539" s="54"/>
      <c r="D539" s="55"/>
      <c r="E539" s="55"/>
      <c r="F539" s="55"/>
      <c r="G539" s="55"/>
      <c r="H539" s="225" t="s">
        <v>1020</v>
      </c>
      <c r="I539" s="266">
        <f>50*25*4</f>
        <v>5000</v>
      </c>
      <c r="J539" s="239"/>
      <c r="K539" s="249"/>
      <c r="L539" s="88"/>
      <c r="M539" s="258"/>
    </row>
    <row r="540" spans="1:13" ht="20.25" customHeight="1">
      <c r="A540" s="53" t="s">
        <v>1019</v>
      </c>
      <c r="B540" s="275"/>
      <c r="C540" s="242"/>
      <c r="D540" s="55"/>
      <c r="E540" s="55"/>
      <c r="F540" s="55"/>
      <c r="G540" s="55"/>
      <c r="H540" s="63"/>
      <c r="I540" s="264"/>
      <c r="J540" s="239"/>
      <c r="K540" s="249"/>
      <c r="L540" s="88"/>
      <c r="M540" s="2"/>
    </row>
    <row r="541" spans="1:13" ht="20.25" customHeight="1">
      <c r="A541" s="53" t="s">
        <v>1021</v>
      </c>
      <c r="B541" s="259"/>
      <c r="C541" s="54"/>
      <c r="D541" s="55"/>
      <c r="E541" s="55"/>
      <c r="F541" s="55"/>
      <c r="G541" s="55"/>
      <c r="H541" s="63" t="s">
        <v>769</v>
      </c>
      <c r="I541" s="264"/>
      <c r="J541" s="239" t="s">
        <v>641</v>
      </c>
      <c r="K541" s="249"/>
      <c r="L541" s="88"/>
      <c r="M541" s="2"/>
    </row>
    <row r="542" spans="1:13" ht="20.25" customHeight="1">
      <c r="A542" s="53" t="s">
        <v>1022</v>
      </c>
      <c r="B542" s="254"/>
      <c r="C542" s="54"/>
      <c r="D542" s="55"/>
      <c r="E542" s="55"/>
      <c r="F542" s="55"/>
      <c r="G542" s="55"/>
      <c r="H542" s="225" t="s">
        <v>1024</v>
      </c>
      <c r="I542" s="266">
        <f>30*25*6</f>
        <v>4500</v>
      </c>
      <c r="J542" s="239"/>
      <c r="K542" s="249"/>
      <c r="L542" s="88"/>
      <c r="M542" s="2"/>
    </row>
    <row r="543" spans="1:13" ht="20.25" customHeight="1">
      <c r="A543" s="53" t="s">
        <v>1023</v>
      </c>
      <c r="B543" s="254"/>
      <c r="C543" s="54"/>
      <c r="D543" s="55"/>
      <c r="E543" s="55"/>
      <c r="F543" s="55"/>
      <c r="G543" s="55"/>
      <c r="H543" s="72"/>
      <c r="I543" s="262"/>
      <c r="J543" s="271"/>
      <c r="K543" s="249"/>
      <c r="L543" s="88"/>
      <c r="M543" s="2"/>
    </row>
    <row r="544" spans="1:13" ht="20.25" customHeight="1">
      <c r="A544" s="53" t="s">
        <v>1025</v>
      </c>
      <c r="B544" s="254"/>
      <c r="C544" s="54"/>
      <c r="D544" s="55"/>
      <c r="E544" s="55"/>
      <c r="F544" s="55"/>
      <c r="G544" s="55"/>
      <c r="H544" s="63" t="s">
        <v>769</v>
      </c>
      <c r="I544" s="264"/>
      <c r="J544" s="239" t="s">
        <v>641</v>
      </c>
      <c r="K544" s="249"/>
      <c r="L544" s="88"/>
      <c r="M544" s="2"/>
    </row>
    <row r="545" spans="1:13" ht="20.25" customHeight="1">
      <c r="A545" s="53" t="s">
        <v>1026</v>
      </c>
      <c r="B545" s="254"/>
      <c r="C545" s="54"/>
      <c r="D545" s="55"/>
      <c r="E545" s="55"/>
      <c r="F545" s="55"/>
      <c r="G545" s="55"/>
      <c r="H545" s="225" t="s">
        <v>993</v>
      </c>
      <c r="I545" s="266">
        <f>25*25*2</f>
        <v>1250</v>
      </c>
      <c r="J545" s="239"/>
      <c r="K545" s="249"/>
      <c r="L545" s="88"/>
      <c r="M545" s="2"/>
    </row>
    <row r="546" spans="1:13" ht="20.25" customHeight="1">
      <c r="A546" s="53" t="s">
        <v>1027</v>
      </c>
      <c r="B546" s="254"/>
      <c r="C546" s="54"/>
      <c r="D546" s="55"/>
      <c r="E546" s="55"/>
      <c r="F546" s="55"/>
      <c r="G546" s="55"/>
      <c r="H546" s="279"/>
      <c r="I546" s="262"/>
      <c r="J546" s="271"/>
      <c r="K546" s="249"/>
      <c r="L546" s="88"/>
      <c r="M546" s="2"/>
    </row>
    <row r="547" spans="1:13" ht="20.25" customHeight="1">
      <c r="A547" s="47" t="s">
        <v>36</v>
      </c>
      <c r="B547" s="48" t="s">
        <v>2</v>
      </c>
      <c r="C547" s="48" t="s">
        <v>4</v>
      </c>
      <c r="D547" s="392" t="s">
        <v>37</v>
      </c>
      <c r="E547" s="392"/>
      <c r="F547" s="392"/>
      <c r="G547" s="392"/>
      <c r="H547" s="49" t="s">
        <v>35</v>
      </c>
      <c r="I547" s="50" t="s">
        <v>11</v>
      </c>
      <c r="J547" s="50" t="s">
        <v>26</v>
      </c>
      <c r="K547" s="50" t="s">
        <v>5</v>
      </c>
      <c r="L547" s="51" t="s">
        <v>6</v>
      </c>
      <c r="M547" s="52" t="s">
        <v>3</v>
      </c>
    </row>
    <row r="548" spans="1:13" ht="20.25" customHeight="1">
      <c r="A548" s="53"/>
      <c r="B548" s="54" t="s">
        <v>10</v>
      </c>
      <c r="C548" s="54" t="s">
        <v>30</v>
      </c>
      <c r="D548" s="55" t="s">
        <v>31</v>
      </c>
      <c r="E548" s="55" t="s">
        <v>32</v>
      </c>
      <c r="F548" s="55" t="s">
        <v>33</v>
      </c>
      <c r="G548" s="55" t="s">
        <v>34</v>
      </c>
      <c r="H548" s="56"/>
      <c r="I548" s="57" t="s">
        <v>12</v>
      </c>
      <c r="J548" s="57" t="s">
        <v>38</v>
      </c>
      <c r="K548" s="58" t="s">
        <v>29</v>
      </c>
      <c r="L548" s="59"/>
      <c r="M548" s="60"/>
    </row>
    <row r="549" spans="1:13" ht="20.25" customHeight="1">
      <c r="A549" s="53"/>
      <c r="B549" s="275"/>
      <c r="C549" s="242"/>
      <c r="D549" s="55"/>
      <c r="E549" s="55"/>
      <c r="F549" s="55"/>
      <c r="G549" s="55"/>
      <c r="H549" s="255" t="s">
        <v>793</v>
      </c>
      <c r="I549" s="262"/>
      <c r="J549" s="239"/>
      <c r="K549" s="58"/>
      <c r="L549" s="59"/>
      <c r="M549" s="226"/>
    </row>
    <row r="550" spans="1:13" ht="20.25" customHeight="1">
      <c r="A550" s="53"/>
      <c r="B550" s="259"/>
      <c r="C550" s="54"/>
      <c r="D550" s="55"/>
      <c r="E550" s="55"/>
      <c r="F550" s="55"/>
      <c r="G550" s="55"/>
      <c r="H550" s="72" t="s">
        <v>994</v>
      </c>
      <c r="I550" s="305">
        <f>25*60</f>
        <v>1500</v>
      </c>
      <c r="J550" s="271"/>
      <c r="K550" s="58"/>
      <c r="L550" s="59"/>
      <c r="M550" s="258"/>
    </row>
    <row r="551" spans="1:13" ht="20.25" customHeight="1">
      <c r="A551" s="53"/>
      <c r="B551" s="54"/>
      <c r="C551" s="54"/>
      <c r="D551" s="55"/>
      <c r="E551" s="55"/>
      <c r="F551" s="55"/>
      <c r="G551" s="55"/>
      <c r="H551" s="255" t="s">
        <v>767</v>
      </c>
      <c r="I551" s="262"/>
      <c r="J551" s="271"/>
      <c r="K551" s="58"/>
      <c r="L551" s="59"/>
      <c r="M551" s="60"/>
    </row>
    <row r="552" spans="1:13" ht="20.25" customHeight="1">
      <c r="A552" s="53"/>
      <c r="B552" s="54"/>
      <c r="C552" s="54"/>
      <c r="D552" s="55"/>
      <c r="E552" s="55"/>
      <c r="F552" s="55"/>
      <c r="G552" s="55"/>
      <c r="H552" s="225" t="s">
        <v>1028</v>
      </c>
      <c r="I552" s="262">
        <f>600*4</f>
        <v>2400</v>
      </c>
      <c r="J552" s="271"/>
      <c r="K552" s="58"/>
      <c r="L552" s="59"/>
      <c r="M552" s="60"/>
    </row>
    <row r="553" spans="1:13" ht="20.25" customHeight="1">
      <c r="A553" s="53" t="s">
        <v>1029</v>
      </c>
      <c r="B553" s="54"/>
      <c r="C553" s="54"/>
      <c r="D553" s="55"/>
      <c r="E553" s="55"/>
      <c r="F553" s="55"/>
      <c r="G553" s="55"/>
      <c r="H553" s="255" t="s">
        <v>793</v>
      </c>
      <c r="I553" s="262"/>
      <c r="J553" s="271"/>
      <c r="K553" s="58"/>
      <c r="L553" s="59"/>
      <c r="M553" s="60"/>
    </row>
    <row r="554" spans="1:13" ht="20.25" customHeight="1">
      <c r="A554" s="53" t="s">
        <v>1030</v>
      </c>
      <c r="B554" s="54"/>
      <c r="C554" s="54"/>
      <c r="D554" s="55"/>
      <c r="E554" s="55"/>
      <c r="F554" s="55"/>
      <c r="G554" s="55"/>
      <c r="H554" s="72" t="s">
        <v>994</v>
      </c>
      <c r="I554" s="305">
        <f>25*60</f>
        <v>1500</v>
      </c>
      <c r="J554" s="271"/>
      <c r="K554" s="58"/>
      <c r="L554" s="59"/>
      <c r="M554" s="60"/>
    </row>
    <row r="555" spans="1:13" ht="20.25" customHeight="1">
      <c r="A555" s="53" t="s">
        <v>1031</v>
      </c>
      <c r="B555" s="54"/>
      <c r="C555" s="54"/>
      <c r="D555" s="55"/>
      <c r="E555" s="55"/>
      <c r="F555" s="55"/>
      <c r="G555" s="55"/>
      <c r="H555" s="63" t="s">
        <v>769</v>
      </c>
      <c r="I555" s="264"/>
      <c r="J555" s="271"/>
      <c r="K555" s="58"/>
      <c r="L555" s="59"/>
      <c r="M555" s="60"/>
    </row>
    <row r="556" spans="1:13" ht="20.25" customHeight="1">
      <c r="A556" s="53"/>
      <c r="B556" s="54"/>
      <c r="C556" s="54"/>
      <c r="D556" s="55"/>
      <c r="E556" s="55"/>
      <c r="F556" s="55"/>
      <c r="G556" s="55"/>
      <c r="H556" s="225" t="s">
        <v>993</v>
      </c>
      <c r="I556" s="266">
        <f>25*25*2</f>
        <v>1250</v>
      </c>
      <c r="J556" s="271"/>
      <c r="K556" s="58"/>
      <c r="L556" s="59"/>
      <c r="M556" s="60"/>
    </row>
    <row r="557" spans="1:13" ht="20.25" customHeight="1">
      <c r="A557" s="53"/>
      <c r="B557" s="254"/>
      <c r="C557" s="242"/>
      <c r="D557" s="55"/>
      <c r="E557" s="55"/>
      <c r="F557" s="55"/>
      <c r="G557" s="55"/>
      <c r="H557" s="255" t="s">
        <v>1032</v>
      </c>
      <c r="I557" s="262"/>
      <c r="J557" s="239"/>
      <c r="K557" s="272"/>
      <c r="L557" s="59"/>
      <c r="M557" s="226"/>
    </row>
    <row r="558" spans="1:13" ht="20.25" customHeight="1">
      <c r="A558" s="53"/>
      <c r="B558" s="259"/>
      <c r="C558" s="54"/>
      <c r="D558" s="55"/>
      <c r="E558" s="55"/>
      <c r="F558" s="55"/>
      <c r="G558" s="55"/>
      <c r="H558" s="225" t="s">
        <v>1033</v>
      </c>
      <c r="I558" s="262">
        <f>2*4*400</f>
        <v>3200</v>
      </c>
      <c r="J558" s="57"/>
      <c r="K558" s="58"/>
      <c r="L558" s="59"/>
      <c r="M558" s="258"/>
    </row>
    <row r="559" spans="1:13" ht="20.25" customHeight="1">
      <c r="A559" s="53"/>
      <c r="B559" s="54"/>
      <c r="C559" s="54"/>
      <c r="D559" s="55"/>
      <c r="E559" s="55"/>
      <c r="F559" s="55"/>
      <c r="G559" s="55"/>
      <c r="H559" s="255" t="s">
        <v>1034</v>
      </c>
      <c r="I559" s="262"/>
      <c r="J559" s="57"/>
      <c r="K559" s="58"/>
      <c r="L559" s="59"/>
      <c r="M559" s="60"/>
    </row>
    <row r="560" spans="1:13" ht="20.25" customHeight="1">
      <c r="A560" s="53"/>
      <c r="B560" s="54"/>
      <c r="C560" s="54"/>
      <c r="D560" s="55"/>
      <c r="E560" s="55"/>
      <c r="F560" s="55"/>
      <c r="G560" s="55"/>
      <c r="H560" s="72" t="s">
        <v>1035</v>
      </c>
      <c r="I560" s="262">
        <f>50*13</f>
        <v>650</v>
      </c>
      <c r="J560" s="57"/>
      <c r="K560" s="58"/>
      <c r="L560" s="59"/>
      <c r="M560" s="60"/>
    </row>
    <row r="561" spans="1:13" ht="20.25" customHeight="1">
      <c r="A561" s="53"/>
      <c r="B561" s="54"/>
      <c r="C561" s="54"/>
      <c r="D561" s="55"/>
      <c r="E561" s="55"/>
      <c r="F561" s="55"/>
      <c r="G561" s="55"/>
      <c r="H561" s="255" t="s">
        <v>1036</v>
      </c>
      <c r="I561" s="57"/>
      <c r="J561" s="57"/>
      <c r="K561" s="58"/>
      <c r="L561" s="59"/>
      <c r="M561" s="60"/>
    </row>
    <row r="562" spans="1:13" ht="20.25" customHeight="1">
      <c r="A562" s="268"/>
      <c r="B562" s="259"/>
      <c r="C562" s="242"/>
      <c r="D562" s="55"/>
      <c r="E562" s="55"/>
      <c r="F562" s="55"/>
      <c r="G562" s="55"/>
      <c r="H562" s="72" t="s">
        <v>1037</v>
      </c>
      <c r="I562" s="262">
        <v>1500</v>
      </c>
      <c r="J562" s="239"/>
      <c r="K562" s="249"/>
      <c r="L562" s="88"/>
      <c r="M562" s="226"/>
    </row>
    <row r="563" spans="1:13" ht="20.25" customHeight="1">
      <c r="A563" s="237"/>
      <c r="B563" s="259"/>
      <c r="C563" s="54"/>
      <c r="D563" s="55"/>
      <c r="E563" s="55"/>
      <c r="F563" s="55"/>
      <c r="G563" s="55"/>
      <c r="H563" s="72" t="s">
        <v>1038</v>
      </c>
      <c r="I563" s="262">
        <v>1000</v>
      </c>
      <c r="J563" s="271"/>
      <c r="K563" s="65"/>
      <c r="L563" s="88"/>
      <c r="M563" s="258"/>
    </row>
    <row r="564" spans="1:13" ht="20.25" customHeight="1">
      <c r="A564" s="237"/>
      <c r="B564" s="276"/>
      <c r="C564" s="220"/>
      <c r="D564" s="55"/>
      <c r="E564" s="55"/>
      <c r="F564" s="55"/>
      <c r="G564" s="55"/>
      <c r="H564" s="72" t="s">
        <v>1039</v>
      </c>
      <c r="I564" s="262">
        <v>500</v>
      </c>
      <c r="J564" s="239"/>
      <c r="K564" s="65"/>
      <c r="L564" s="88"/>
      <c r="M564" s="2"/>
    </row>
    <row r="565" spans="1:13" ht="20.25" customHeight="1">
      <c r="A565" s="237" t="s">
        <v>1040</v>
      </c>
      <c r="B565" s="276"/>
      <c r="C565" s="220"/>
      <c r="D565" s="55"/>
      <c r="E565" s="55"/>
      <c r="F565" s="55"/>
      <c r="G565" s="55"/>
      <c r="H565" s="255" t="s">
        <v>793</v>
      </c>
      <c r="I565" s="262"/>
      <c r="J565" s="239"/>
      <c r="K565" s="65"/>
      <c r="L565" s="88"/>
      <c r="M565" s="2"/>
    </row>
    <row r="566" spans="1:13" ht="20.25" customHeight="1">
      <c r="A566" s="237" t="s">
        <v>1041</v>
      </c>
      <c r="B566" s="276"/>
      <c r="C566" s="220"/>
      <c r="D566" s="55"/>
      <c r="E566" s="55"/>
      <c r="F566" s="55"/>
      <c r="G566" s="55"/>
      <c r="H566" s="72" t="s">
        <v>994</v>
      </c>
      <c r="I566" s="305">
        <f>25*60</f>
        <v>1500</v>
      </c>
      <c r="J566" s="271"/>
      <c r="K566" s="65"/>
      <c r="L566" s="88"/>
      <c r="M566" s="2"/>
    </row>
    <row r="567" spans="1:13" ht="20.25" customHeight="1">
      <c r="A567" s="237"/>
      <c r="B567" s="276"/>
      <c r="C567" s="220"/>
      <c r="D567" s="55"/>
      <c r="E567" s="55"/>
      <c r="F567" s="55"/>
      <c r="G567" s="55"/>
      <c r="H567" s="63" t="s">
        <v>769</v>
      </c>
      <c r="I567" s="264"/>
      <c r="J567" s="271"/>
      <c r="K567" s="65"/>
      <c r="L567" s="88"/>
      <c r="M567" s="2"/>
    </row>
    <row r="568" spans="1:13" ht="20.25" customHeight="1">
      <c r="A568" s="298"/>
      <c r="B568" s="312"/>
      <c r="C568" s="242"/>
      <c r="D568" s="55"/>
      <c r="E568" s="55"/>
      <c r="F568" s="55"/>
      <c r="G568" s="55"/>
      <c r="H568" s="225" t="s">
        <v>993</v>
      </c>
      <c r="I568" s="266">
        <f>25*25*2</f>
        <v>1250</v>
      </c>
      <c r="J568" s="239"/>
      <c r="K568" s="272"/>
      <c r="L568" s="88"/>
      <c r="M568" s="226"/>
    </row>
    <row r="569" spans="1:13" ht="20.25" customHeight="1">
      <c r="A569" s="298"/>
      <c r="B569" s="313"/>
      <c r="C569" s="300"/>
      <c r="D569" s="55"/>
      <c r="E569" s="55"/>
      <c r="F569" s="55"/>
      <c r="G569" s="55"/>
      <c r="H569" s="255" t="s">
        <v>1042</v>
      </c>
      <c r="I569" s="262"/>
      <c r="J569" s="239"/>
      <c r="K569" s="303"/>
      <c r="L569" s="88"/>
      <c r="M569" s="258"/>
    </row>
    <row r="570" spans="1:13" ht="20.25" customHeight="1">
      <c r="A570" s="298"/>
      <c r="B570" s="299"/>
      <c r="C570" s="300"/>
      <c r="D570" s="55"/>
      <c r="E570" s="55"/>
      <c r="F570" s="55"/>
      <c r="G570" s="55"/>
      <c r="H570" s="330" t="s">
        <v>1043</v>
      </c>
      <c r="I570" s="305">
        <f>600*6</f>
        <v>3600</v>
      </c>
      <c r="J570" s="239"/>
      <c r="K570" s="303"/>
      <c r="L570" s="88"/>
      <c r="M570" s="2"/>
    </row>
    <row r="571" spans="1:13" ht="20.25" customHeight="1">
      <c r="A571" s="320"/>
      <c r="B571" s="321"/>
      <c r="C571" s="322"/>
      <c r="D571" s="323"/>
      <c r="E571" s="323"/>
      <c r="F571" s="323"/>
      <c r="G571" s="323"/>
      <c r="H571" s="324"/>
      <c r="I571" s="325"/>
      <c r="J571" s="326"/>
      <c r="K571" s="327"/>
      <c r="L571" s="328"/>
      <c r="M571" s="329"/>
    </row>
    <row r="572" spans="1:13" ht="20.25" customHeight="1">
      <c r="A572" s="331"/>
      <c r="B572" s="332"/>
      <c r="C572" s="333"/>
      <c r="D572" s="334"/>
      <c r="E572" s="334"/>
      <c r="F572" s="334"/>
      <c r="G572" s="334"/>
      <c r="H572" s="335"/>
      <c r="I572" s="336"/>
      <c r="J572" s="337"/>
      <c r="K572" s="338"/>
      <c r="L572" s="339"/>
      <c r="M572" s="340"/>
    </row>
    <row r="573" spans="1:13" ht="20.25" customHeight="1">
      <c r="A573" s="47" t="s">
        <v>36</v>
      </c>
      <c r="B573" s="48" t="s">
        <v>2</v>
      </c>
      <c r="C573" s="48" t="s">
        <v>4</v>
      </c>
      <c r="D573" s="392" t="s">
        <v>37</v>
      </c>
      <c r="E573" s="392"/>
      <c r="F573" s="392"/>
      <c r="G573" s="392"/>
      <c r="H573" s="49" t="s">
        <v>35</v>
      </c>
      <c r="I573" s="50" t="s">
        <v>11</v>
      </c>
      <c r="J573" s="50" t="s">
        <v>26</v>
      </c>
      <c r="K573" s="50" t="s">
        <v>5</v>
      </c>
      <c r="L573" s="51" t="s">
        <v>6</v>
      </c>
      <c r="M573" s="52" t="s">
        <v>3</v>
      </c>
    </row>
    <row r="574" spans="1:13" ht="20.25" customHeight="1">
      <c r="A574" s="53"/>
      <c r="B574" s="54" t="s">
        <v>10</v>
      </c>
      <c r="C574" s="54" t="s">
        <v>30</v>
      </c>
      <c r="D574" s="55" t="s">
        <v>31</v>
      </c>
      <c r="E574" s="55" t="s">
        <v>32</v>
      </c>
      <c r="F574" s="55" t="s">
        <v>33</v>
      </c>
      <c r="G574" s="55" t="s">
        <v>34</v>
      </c>
      <c r="H574" s="56"/>
      <c r="I574" s="57" t="s">
        <v>12</v>
      </c>
      <c r="J574" s="57" t="s">
        <v>38</v>
      </c>
      <c r="K574" s="58" t="s">
        <v>29</v>
      </c>
      <c r="L574" s="59"/>
      <c r="M574" s="60"/>
    </row>
    <row r="575" spans="1:13" ht="20.25" customHeight="1">
      <c r="A575" s="298" t="s">
        <v>1044</v>
      </c>
      <c r="B575" s="299"/>
      <c r="C575" s="300"/>
      <c r="D575" s="55"/>
      <c r="E575" s="55"/>
      <c r="F575" s="55"/>
      <c r="G575" s="55"/>
      <c r="H575" s="255" t="s">
        <v>1047</v>
      </c>
      <c r="I575" s="262"/>
      <c r="J575" s="239"/>
      <c r="K575" s="303"/>
      <c r="L575" s="88"/>
      <c r="M575" s="2"/>
    </row>
    <row r="576" spans="1:13" ht="20.25" customHeight="1">
      <c r="A576" s="298" t="s">
        <v>1045</v>
      </c>
      <c r="B576" s="299"/>
      <c r="C576" s="300"/>
      <c r="D576" s="55"/>
      <c r="E576" s="55"/>
      <c r="F576" s="55"/>
      <c r="G576" s="55"/>
      <c r="H576" s="263" t="s">
        <v>1048</v>
      </c>
      <c r="I576" s="262">
        <f>4*4000</f>
        <v>16000</v>
      </c>
      <c r="J576" s="239"/>
      <c r="K576" s="303"/>
      <c r="L576" s="88"/>
      <c r="M576" s="2"/>
    </row>
    <row r="577" spans="1:13" ht="20.25" customHeight="1">
      <c r="A577" s="298" t="s">
        <v>1046</v>
      </c>
      <c r="B577" s="299"/>
      <c r="C577" s="300"/>
      <c r="D577" s="55"/>
      <c r="E577" s="55"/>
      <c r="F577" s="55"/>
      <c r="G577" s="55"/>
      <c r="H577" s="279" t="s">
        <v>1049</v>
      </c>
      <c r="I577" s="262"/>
      <c r="J577" s="239"/>
      <c r="K577" s="303"/>
      <c r="L577" s="88"/>
      <c r="M577" s="2"/>
    </row>
    <row r="578" spans="1:13" ht="20.25" customHeight="1">
      <c r="A578" s="298"/>
      <c r="B578" s="299"/>
      <c r="C578" s="300"/>
      <c r="D578" s="55"/>
      <c r="E578" s="55"/>
      <c r="F578" s="55"/>
      <c r="G578" s="55"/>
      <c r="H578" s="341" t="s">
        <v>1050</v>
      </c>
      <c r="I578" s="305">
        <f>5*1500</f>
        <v>7500</v>
      </c>
      <c r="J578" s="239"/>
      <c r="K578" s="303"/>
      <c r="L578" s="88"/>
      <c r="M578" s="2"/>
    </row>
    <row r="579" spans="1:13" ht="20.25" customHeight="1">
      <c r="A579" s="298"/>
      <c r="B579" s="275"/>
      <c r="C579" s="275"/>
      <c r="D579" s="55"/>
      <c r="E579" s="55"/>
      <c r="F579" s="55"/>
      <c r="G579" s="55"/>
      <c r="H579" s="63" t="s">
        <v>1051</v>
      </c>
      <c r="I579" s="264"/>
      <c r="J579" s="239"/>
      <c r="K579" s="314"/>
      <c r="L579" s="88"/>
      <c r="M579" s="226"/>
    </row>
    <row r="580" spans="1:13" ht="20.25" customHeight="1">
      <c r="A580" s="298"/>
      <c r="B580" s="259"/>
      <c r="C580" s="54"/>
      <c r="D580" s="55"/>
      <c r="E580" s="55"/>
      <c r="F580" s="55"/>
      <c r="G580" s="55"/>
      <c r="H580" s="225" t="s">
        <v>1052</v>
      </c>
      <c r="I580" s="266">
        <f>6*600</f>
        <v>3600</v>
      </c>
      <c r="J580" s="239"/>
      <c r="K580" s="303"/>
      <c r="L580" s="88"/>
      <c r="M580" s="258"/>
    </row>
    <row r="581" spans="1:13" ht="20.25" customHeight="1">
      <c r="A581" s="298"/>
      <c r="B581" s="299"/>
      <c r="C581" s="300"/>
      <c r="D581" s="55"/>
      <c r="E581" s="55"/>
      <c r="F581" s="55"/>
      <c r="G581" s="55"/>
      <c r="H581" s="255" t="s">
        <v>1053</v>
      </c>
      <c r="I581" s="262">
        <v>1000</v>
      </c>
      <c r="J581" s="239"/>
      <c r="K581" s="303"/>
      <c r="L581" s="88"/>
      <c r="M581" s="2"/>
    </row>
    <row r="582" spans="1:13" ht="20.25" customHeight="1">
      <c r="A582" s="298" t="s">
        <v>1054</v>
      </c>
      <c r="B582" s="299"/>
      <c r="C582" s="300"/>
      <c r="D582" s="55"/>
      <c r="E582" s="55"/>
      <c r="F582" s="55"/>
      <c r="G582" s="55"/>
      <c r="H582" s="72" t="s">
        <v>1056</v>
      </c>
      <c r="I582" s="305"/>
      <c r="J582" s="239"/>
      <c r="K582" s="303"/>
      <c r="L582" s="88"/>
      <c r="M582" s="2"/>
    </row>
    <row r="583" spans="1:13" ht="20.25" customHeight="1">
      <c r="A583" s="298" t="s">
        <v>1055</v>
      </c>
      <c r="B583" s="299"/>
      <c r="C583" s="300"/>
      <c r="D583" s="55"/>
      <c r="E583" s="55"/>
      <c r="F583" s="55"/>
      <c r="G583" s="55"/>
      <c r="H583" s="279" t="s">
        <v>1057</v>
      </c>
      <c r="I583" s="262"/>
      <c r="J583" s="239"/>
      <c r="K583" s="303"/>
      <c r="L583" s="88"/>
      <c r="M583" s="2"/>
    </row>
    <row r="584" spans="1:13" ht="20.25" customHeight="1">
      <c r="A584" s="298"/>
      <c r="B584" s="299"/>
      <c r="C584" s="300"/>
      <c r="D584" s="55"/>
      <c r="E584" s="55"/>
      <c r="F584" s="55"/>
      <c r="G584" s="55"/>
      <c r="H584" s="279" t="s">
        <v>1058</v>
      </c>
      <c r="I584" s="262"/>
      <c r="J584" s="239"/>
      <c r="K584" s="303"/>
      <c r="L584" s="88"/>
      <c r="M584" s="2"/>
    </row>
    <row r="585" spans="1:13" ht="20.25" customHeight="1">
      <c r="A585" s="298"/>
      <c r="B585" s="299"/>
      <c r="C585" s="300"/>
      <c r="D585" s="55"/>
      <c r="E585" s="55"/>
      <c r="F585" s="55"/>
      <c r="G585" s="55"/>
      <c r="H585" s="341" t="s">
        <v>1059</v>
      </c>
      <c r="I585" s="305">
        <f>10*500</f>
        <v>5000</v>
      </c>
      <c r="J585" s="239"/>
      <c r="K585" s="303"/>
      <c r="L585" s="88"/>
      <c r="M585" s="2"/>
    </row>
    <row r="586" spans="1:13" ht="20.25" customHeight="1">
      <c r="A586" s="298" t="s">
        <v>1060</v>
      </c>
      <c r="B586" s="275"/>
      <c r="C586" s="275"/>
      <c r="D586" s="55"/>
      <c r="E586" s="55"/>
      <c r="F586" s="55"/>
      <c r="G586" s="55"/>
      <c r="H586" s="255" t="s">
        <v>793</v>
      </c>
      <c r="I586" s="262"/>
      <c r="J586" s="239"/>
      <c r="K586" s="314"/>
      <c r="L586" s="88"/>
      <c r="M586" s="226"/>
    </row>
    <row r="587" spans="1:13" ht="20.25" customHeight="1">
      <c r="A587" s="298" t="s">
        <v>1061</v>
      </c>
      <c r="B587" s="259"/>
      <c r="C587" s="54"/>
      <c r="D587" s="55"/>
      <c r="E587" s="55"/>
      <c r="F587" s="55"/>
      <c r="G587" s="55"/>
      <c r="H587" s="72" t="s">
        <v>1063</v>
      </c>
      <c r="I587" s="305">
        <f>30*60</f>
        <v>1800</v>
      </c>
      <c r="J587" s="239"/>
      <c r="K587" s="303"/>
      <c r="L587" s="88"/>
      <c r="M587" s="258"/>
    </row>
    <row r="588" spans="1:13" ht="20.25" customHeight="1">
      <c r="A588" s="298" t="s">
        <v>1062</v>
      </c>
      <c r="B588" s="299"/>
      <c r="C588" s="300"/>
      <c r="D588" s="55"/>
      <c r="E588" s="55"/>
      <c r="F588" s="55"/>
      <c r="G588" s="55"/>
      <c r="H588" s="63" t="s">
        <v>769</v>
      </c>
      <c r="I588" s="264"/>
      <c r="J588" s="239"/>
      <c r="K588" s="303"/>
      <c r="L588" s="88"/>
      <c r="M588" s="2"/>
    </row>
    <row r="589" spans="1:13" ht="20.25" customHeight="1">
      <c r="A589" s="298"/>
      <c r="B589" s="299"/>
      <c r="C589" s="300"/>
      <c r="D589" s="55"/>
      <c r="E589" s="55"/>
      <c r="F589" s="55"/>
      <c r="G589" s="55"/>
      <c r="H589" s="225" t="s">
        <v>1064</v>
      </c>
      <c r="I589" s="266">
        <f>30*25*2</f>
        <v>1500</v>
      </c>
      <c r="J589" s="239"/>
      <c r="K589" s="303"/>
      <c r="L589" s="88"/>
      <c r="M589" s="2"/>
    </row>
    <row r="590" spans="1:13" ht="20.25" customHeight="1">
      <c r="A590" s="298"/>
      <c r="B590" s="299"/>
      <c r="C590" s="300"/>
      <c r="D590" s="55"/>
      <c r="E590" s="55"/>
      <c r="F590" s="55"/>
      <c r="G590" s="55"/>
      <c r="H590" s="255" t="s">
        <v>1042</v>
      </c>
      <c r="I590" s="262"/>
      <c r="J590" s="239"/>
      <c r="K590" s="303"/>
      <c r="L590" s="88"/>
      <c r="M590" s="2"/>
    </row>
    <row r="591" spans="1:13" ht="20.25" customHeight="1">
      <c r="A591" s="298"/>
      <c r="B591" s="299"/>
      <c r="C591" s="300"/>
      <c r="D591" s="55"/>
      <c r="E591" s="55"/>
      <c r="F591" s="55"/>
      <c r="G591" s="55"/>
      <c r="H591" s="330" t="s">
        <v>1065</v>
      </c>
      <c r="I591" s="305">
        <f>600*5</f>
        <v>3000</v>
      </c>
      <c r="J591" s="239"/>
      <c r="K591" s="303"/>
      <c r="L591" s="88"/>
      <c r="M591" s="2"/>
    </row>
    <row r="592" spans="1:13" ht="20.25" customHeight="1">
      <c r="A592" s="316"/>
      <c r="B592" s="317"/>
      <c r="C592" s="318"/>
      <c r="D592" s="283"/>
      <c r="E592" s="283"/>
      <c r="F592" s="283"/>
      <c r="G592" s="283"/>
      <c r="H592" s="346" t="s">
        <v>1066</v>
      </c>
      <c r="I592" s="305">
        <v>1000</v>
      </c>
      <c r="J592" s="319"/>
      <c r="K592" s="344"/>
      <c r="L592" s="88"/>
      <c r="M592" s="2"/>
    </row>
    <row r="593" spans="1:13" ht="20.25" customHeight="1">
      <c r="A593" s="345" t="s">
        <v>1067</v>
      </c>
      <c r="B593" s="317"/>
      <c r="C593" s="318"/>
      <c r="D593" s="283"/>
      <c r="E593" s="283"/>
      <c r="F593" s="283"/>
      <c r="G593" s="283"/>
      <c r="H593" s="341" t="s">
        <v>793</v>
      </c>
      <c r="I593" s="305"/>
      <c r="J593" s="319"/>
      <c r="K593" s="344"/>
      <c r="L593" s="88"/>
      <c r="M593" s="2"/>
    </row>
    <row r="594" spans="1:13" ht="20.25" customHeight="1">
      <c r="A594" s="316" t="s">
        <v>1068</v>
      </c>
      <c r="B594" s="317"/>
      <c r="C594" s="318"/>
      <c r="D594" s="283"/>
      <c r="E594" s="283"/>
      <c r="F594" s="283"/>
      <c r="G594" s="283"/>
      <c r="H594" s="72" t="s">
        <v>982</v>
      </c>
      <c r="I594" s="305">
        <f>100*60</f>
        <v>6000</v>
      </c>
      <c r="J594" s="319"/>
      <c r="K594" s="344"/>
      <c r="L594" s="88"/>
      <c r="M594" s="2"/>
    </row>
    <row r="595" spans="1:13" ht="20.25" customHeight="1">
      <c r="A595" s="345" t="s">
        <v>1069</v>
      </c>
      <c r="B595" s="317"/>
      <c r="C595" s="318"/>
      <c r="D595" s="283"/>
      <c r="E595" s="283"/>
      <c r="F595" s="283"/>
      <c r="G595" s="283"/>
      <c r="H595" s="63" t="s">
        <v>769</v>
      </c>
      <c r="I595" s="264"/>
      <c r="J595" s="319"/>
      <c r="K595" s="344"/>
      <c r="L595" s="88"/>
      <c r="M595" s="2"/>
    </row>
    <row r="596" spans="1:13" ht="20.25" customHeight="1">
      <c r="A596" s="345"/>
      <c r="B596" s="317"/>
      <c r="C596" s="318"/>
      <c r="D596" s="283"/>
      <c r="E596" s="283"/>
      <c r="F596" s="283"/>
      <c r="G596" s="283"/>
      <c r="H596" s="225" t="s">
        <v>981</v>
      </c>
      <c r="I596" s="266">
        <f>100*25*2</f>
        <v>5000</v>
      </c>
      <c r="J596" s="319"/>
      <c r="K596" s="344"/>
      <c r="L596" s="88"/>
      <c r="M596" s="2"/>
    </row>
    <row r="597" spans="1:13" ht="20.25" customHeight="1">
      <c r="A597" s="345"/>
      <c r="B597" s="317"/>
      <c r="C597" s="318"/>
      <c r="D597" s="283"/>
      <c r="E597" s="283"/>
      <c r="F597" s="283"/>
      <c r="G597" s="283"/>
      <c r="H597" s="255" t="s">
        <v>1042</v>
      </c>
      <c r="I597" s="262"/>
      <c r="J597" s="319"/>
      <c r="K597" s="344"/>
      <c r="L597" s="88"/>
      <c r="M597" s="2"/>
    </row>
    <row r="598" spans="1:13" ht="20.25" customHeight="1">
      <c r="A598" s="345"/>
      <c r="B598" s="317"/>
      <c r="C598" s="318"/>
      <c r="D598" s="283"/>
      <c r="E598" s="283"/>
      <c r="F598" s="283"/>
      <c r="G598" s="283"/>
      <c r="H598" s="342" t="s">
        <v>1070</v>
      </c>
      <c r="I598" s="343">
        <f>600*4</f>
        <v>2400</v>
      </c>
      <c r="J598" s="319"/>
      <c r="K598" s="344"/>
      <c r="L598" s="288"/>
      <c r="M598" s="289"/>
    </row>
    <row r="599" spans="1:13" ht="20.25" customHeight="1">
      <c r="A599" s="47" t="s">
        <v>36</v>
      </c>
      <c r="B599" s="48" t="s">
        <v>2</v>
      </c>
      <c r="C599" s="48" t="s">
        <v>4</v>
      </c>
      <c r="D599" s="392" t="s">
        <v>37</v>
      </c>
      <c r="E599" s="392"/>
      <c r="F599" s="392"/>
      <c r="G599" s="392"/>
      <c r="H599" s="49" t="s">
        <v>35</v>
      </c>
      <c r="I599" s="50" t="s">
        <v>11</v>
      </c>
      <c r="J599" s="50" t="s">
        <v>26</v>
      </c>
      <c r="K599" s="50" t="s">
        <v>5</v>
      </c>
      <c r="L599" s="51" t="s">
        <v>6</v>
      </c>
      <c r="M599" s="52" t="s">
        <v>3</v>
      </c>
    </row>
    <row r="600" spans="1:13" ht="20.25" customHeight="1">
      <c r="A600" s="53"/>
      <c r="B600" s="54" t="s">
        <v>10</v>
      </c>
      <c r="C600" s="54" t="s">
        <v>30</v>
      </c>
      <c r="D600" s="55" t="s">
        <v>31</v>
      </c>
      <c r="E600" s="55" t="s">
        <v>32</v>
      </c>
      <c r="F600" s="55" t="s">
        <v>33</v>
      </c>
      <c r="G600" s="55" t="s">
        <v>34</v>
      </c>
      <c r="H600" s="56"/>
      <c r="I600" s="57" t="s">
        <v>12</v>
      </c>
      <c r="J600" s="57" t="s">
        <v>38</v>
      </c>
      <c r="K600" s="58" t="s">
        <v>29</v>
      </c>
      <c r="L600" s="59"/>
      <c r="M600" s="60"/>
    </row>
    <row r="601" spans="1:13" ht="20.25" customHeight="1">
      <c r="A601" s="345"/>
      <c r="B601" s="317"/>
      <c r="C601" s="318"/>
      <c r="D601" s="283"/>
      <c r="E601" s="283"/>
      <c r="F601" s="283"/>
      <c r="G601" s="283"/>
      <c r="H601" s="346" t="s">
        <v>1071</v>
      </c>
      <c r="I601" s="305">
        <v>1500</v>
      </c>
      <c r="J601" s="239"/>
      <c r="K601" s="344"/>
      <c r="L601" s="88"/>
      <c r="M601" s="2"/>
    </row>
    <row r="602" spans="1:13" ht="20.25" customHeight="1">
      <c r="A602" s="345" t="s">
        <v>1072</v>
      </c>
      <c r="B602" s="317"/>
      <c r="C602" s="318"/>
      <c r="D602" s="283"/>
      <c r="E602" s="283"/>
      <c r="F602" s="283"/>
      <c r="G602" s="283"/>
      <c r="H602" s="72" t="s">
        <v>769</v>
      </c>
      <c r="I602" s="304"/>
      <c r="J602" s="239"/>
      <c r="K602" s="344"/>
      <c r="L602" s="88"/>
      <c r="M602" s="2"/>
    </row>
    <row r="603" spans="1:13" ht="20.25" customHeight="1">
      <c r="A603" s="345" t="s">
        <v>1061</v>
      </c>
      <c r="B603" s="317"/>
      <c r="C603" s="318"/>
      <c r="D603" s="283"/>
      <c r="E603" s="283"/>
      <c r="F603" s="283"/>
      <c r="G603" s="283"/>
      <c r="H603" s="225" t="s">
        <v>1073</v>
      </c>
      <c r="I603" s="347">
        <f>30*25*4</f>
        <v>3000</v>
      </c>
      <c r="J603" s="239"/>
      <c r="K603" s="344"/>
      <c r="L603" s="88"/>
      <c r="M603" s="2"/>
    </row>
    <row r="604" spans="1:13" ht="20.25" customHeight="1">
      <c r="A604" s="345" t="s">
        <v>1062</v>
      </c>
      <c r="B604" s="317"/>
      <c r="C604" s="318"/>
      <c r="D604" s="283"/>
      <c r="E604" s="283"/>
      <c r="F604" s="283"/>
      <c r="G604" s="283"/>
      <c r="H604" s="342"/>
      <c r="I604" s="343"/>
      <c r="J604" s="319"/>
      <c r="K604" s="344"/>
      <c r="L604" s="88"/>
      <c r="M604" s="2"/>
    </row>
    <row r="605" spans="1:13" ht="20.25" customHeight="1">
      <c r="A605" s="345" t="s">
        <v>1074</v>
      </c>
      <c r="B605" s="317"/>
      <c r="C605" s="318"/>
      <c r="D605" s="283"/>
      <c r="E605" s="283"/>
      <c r="F605" s="283"/>
      <c r="G605" s="283"/>
      <c r="H605" s="342"/>
      <c r="I605" s="343"/>
      <c r="J605" s="319"/>
      <c r="K605" s="344"/>
      <c r="L605" s="88"/>
      <c r="M605" s="2"/>
    </row>
    <row r="606" spans="1:13" ht="20.25" customHeight="1">
      <c r="A606" s="345" t="s">
        <v>1075</v>
      </c>
      <c r="B606" s="317"/>
      <c r="C606" s="318"/>
      <c r="D606" s="283"/>
      <c r="E606" s="283"/>
      <c r="F606" s="283"/>
      <c r="G606" s="283"/>
      <c r="H606" s="342"/>
      <c r="I606" s="343"/>
      <c r="J606" s="319"/>
      <c r="K606" s="344"/>
      <c r="L606" s="88"/>
      <c r="M606" s="2"/>
    </row>
    <row r="607" spans="1:13" ht="20.25" customHeight="1">
      <c r="A607" s="345" t="s">
        <v>1076</v>
      </c>
      <c r="B607" s="317"/>
      <c r="C607" s="318"/>
      <c r="D607" s="283"/>
      <c r="E607" s="283"/>
      <c r="F607" s="283"/>
      <c r="G607" s="283"/>
      <c r="H607" s="342"/>
      <c r="I607" s="343"/>
      <c r="J607" s="319"/>
      <c r="K607" s="344"/>
      <c r="L607" s="88"/>
      <c r="M607" s="2"/>
    </row>
    <row r="608" spans="1:13" ht="20.25" customHeight="1">
      <c r="A608" s="345" t="s">
        <v>1077</v>
      </c>
      <c r="B608" s="317"/>
      <c r="C608" s="318"/>
      <c r="D608" s="283"/>
      <c r="E608" s="283"/>
      <c r="F608" s="283"/>
      <c r="G608" s="283"/>
      <c r="H608" s="346"/>
      <c r="I608" s="305"/>
      <c r="J608" s="239"/>
      <c r="K608" s="344"/>
      <c r="L608" s="88"/>
      <c r="M608" s="2"/>
    </row>
    <row r="609" spans="1:13" ht="20.25" customHeight="1">
      <c r="A609" s="345" t="s">
        <v>1078</v>
      </c>
      <c r="B609" s="317"/>
      <c r="C609" s="318"/>
      <c r="D609" s="283"/>
      <c r="E609" s="283"/>
      <c r="F609" s="283"/>
      <c r="G609" s="283"/>
      <c r="H609" s="341" t="s">
        <v>793</v>
      </c>
      <c r="I609" s="305"/>
      <c r="J609" s="239"/>
      <c r="K609" s="344"/>
      <c r="L609" s="88"/>
      <c r="M609" s="2"/>
    </row>
    <row r="610" spans="1:13" ht="20.25" customHeight="1">
      <c r="A610" s="345" t="s">
        <v>1079</v>
      </c>
      <c r="B610" s="317"/>
      <c r="C610" s="318"/>
      <c r="D610" s="283"/>
      <c r="E610" s="283"/>
      <c r="F610" s="283"/>
      <c r="G610" s="283"/>
      <c r="H610" s="72" t="s">
        <v>972</v>
      </c>
      <c r="I610" s="305">
        <f>50*60</f>
        <v>3000</v>
      </c>
      <c r="J610" s="319"/>
      <c r="K610" s="344"/>
      <c r="L610" s="88"/>
      <c r="M610" s="2"/>
    </row>
    <row r="611" spans="1:13" ht="20.25" customHeight="1">
      <c r="A611" s="345"/>
      <c r="B611" s="317"/>
      <c r="C611" s="318"/>
      <c r="D611" s="283"/>
      <c r="E611" s="283"/>
      <c r="F611" s="283"/>
      <c r="G611" s="283"/>
      <c r="H611" s="63" t="s">
        <v>769</v>
      </c>
      <c r="I611" s="264"/>
      <c r="J611" s="319"/>
      <c r="K611" s="344"/>
      <c r="L611" s="88"/>
      <c r="M611" s="2"/>
    </row>
    <row r="612" spans="1:13" ht="20.25" customHeight="1">
      <c r="A612" s="345"/>
      <c r="B612" s="317"/>
      <c r="C612" s="318"/>
      <c r="D612" s="283"/>
      <c r="E612" s="283"/>
      <c r="F612" s="283"/>
      <c r="G612" s="283"/>
      <c r="H612" s="225" t="s">
        <v>971</v>
      </c>
      <c r="I612" s="266">
        <f>50*25*2</f>
        <v>2500</v>
      </c>
      <c r="J612" s="319"/>
      <c r="K612" s="344"/>
      <c r="L612" s="88"/>
      <c r="M612" s="2"/>
    </row>
    <row r="613" spans="1:13" ht="20.25" customHeight="1">
      <c r="A613" s="345" t="s">
        <v>1080</v>
      </c>
      <c r="B613" s="317"/>
      <c r="C613" s="318"/>
      <c r="D613" s="283"/>
      <c r="E613" s="283"/>
      <c r="F613" s="283"/>
      <c r="G613" s="283"/>
      <c r="H613" s="349" t="s">
        <v>1083</v>
      </c>
      <c r="I613" s="347"/>
      <c r="J613" s="319"/>
      <c r="K613" s="344"/>
      <c r="L613" s="88"/>
      <c r="M613" s="2"/>
    </row>
    <row r="614" spans="1:13" ht="20.25" customHeight="1">
      <c r="A614" s="345" t="s">
        <v>1081</v>
      </c>
      <c r="B614" s="317"/>
      <c r="C614" s="318"/>
      <c r="D614" s="283"/>
      <c r="E614" s="283"/>
      <c r="F614" s="283"/>
      <c r="G614" s="283"/>
      <c r="H614" s="348" t="s">
        <v>1084</v>
      </c>
      <c r="I614" s="347"/>
      <c r="J614" s="319"/>
      <c r="K614" s="344"/>
      <c r="L614" s="88"/>
      <c r="M614" s="2"/>
    </row>
    <row r="615" spans="1:13" ht="20.25" customHeight="1">
      <c r="A615" s="345" t="s">
        <v>1082</v>
      </c>
      <c r="B615" s="317"/>
      <c r="C615" s="318"/>
      <c r="D615" s="283"/>
      <c r="E615" s="283"/>
      <c r="F615" s="283"/>
      <c r="G615" s="283"/>
      <c r="H615" s="348" t="s">
        <v>1085</v>
      </c>
      <c r="I615" s="347"/>
      <c r="J615" s="319"/>
      <c r="K615" s="344"/>
      <c r="L615" s="88"/>
      <c r="M615" s="2"/>
    </row>
    <row r="616" spans="1:13" ht="20.25" customHeight="1">
      <c r="A616" s="345"/>
      <c r="B616" s="317"/>
      <c r="C616" s="318"/>
      <c r="D616" s="283"/>
      <c r="E616" s="283"/>
      <c r="F616" s="283"/>
      <c r="G616" s="283"/>
      <c r="H616" s="350" t="s">
        <v>1086</v>
      </c>
      <c r="I616" s="347">
        <f>10*110*12</f>
        <v>13200</v>
      </c>
      <c r="J616" s="319"/>
      <c r="K616" s="344"/>
      <c r="L616" s="88"/>
      <c r="M616" s="2"/>
    </row>
    <row r="617" spans="1:13" ht="20.25" customHeight="1">
      <c r="A617" s="345" t="s">
        <v>1087</v>
      </c>
      <c r="B617" s="317"/>
      <c r="C617" s="318"/>
      <c r="D617" s="283"/>
      <c r="E617" s="283"/>
      <c r="F617" s="283"/>
      <c r="G617" s="283"/>
      <c r="H617" s="348" t="s">
        <v>1092</v>
      </c>
      <c r="I617" s="347"/>
      <c r="J617" s="319"/>
      <c r="K617" s="344"/>
      <c r="L617" s="88"/>
      <c r="M617" s="2"/>
    </row>
    <row r="618" spans="1:13" ht="20.25" customHeight="1">
      <c r="A618" s="345" t="s">
        <v>1088</v>
      </c>
      <c r="B618" s="317"/>
      <c r="C618" s="318"/>
      <c r="D618" s="283"/>
      <c r="E618" s="283"/>
      <c r="F618" s="283"/>
      <c r="G618" s="283"/>
      <c r="H618" s="348" t="s">
        <v>1093</v>
      </c>
      <c r="I618" s="347">
        <f>50*50</f>
        <v>2500</v>
      </c>
      <c r="J618" s="319"/>
      <c r="K618" s="344"/>
      <c r="L618" s="88"/>
      <c r="M618" s="2"/>
    </row>
    <row r="619" spans="1:13" ht="20.25" customHeight="1">
      <c r="A619" s="345" t="s">
        <v>1089</v>
      </c>
      <c r="B619" s="317"/>
      <c r="C619" s="318"/>
      <c r="D619" s="283"/>
      <c r="E619" s="283"/>
      <c r="F619" s="283"/>
      <c r="G619" s="283"/>
      <c r="H619" s="342" t="s">
        <v>1094</v>
      </c>
      <c r="I619" s="343">
        <v>1500</v>
      </c>
      <c r="J619" s="319"/>
      <c r="K619" s="344"/>
      <c r="L619" s="88"/>
      <c r="M619" s="2"/>
    </row>
    <row r="620" spans="1:13" ht="20.25" customHeight="1">
      <c r="A620" s="345" t="s">
        <v>1090</v>
      </c>
      <c r="B620" s="317"/>
      <c r="C620" s="318"/>
      <c r="D620" s="283"/>
      <c r="E620" s="283"/>
      <c r="F620" s="283"/>
      <c r="G620" s="283"/>
      <c r="H620" s="342" t="s">
        <v>1095</v>
      </c>
      <c r="I620" s="343">
        <v>1500</v>
      </c>
      <c r="J620" s="319"/>
      <c r="K620" s="344"/>
      <c r="L620" s="88"/>
      <c r="M620" s="2"/>
    </row>
    <row r="621" spans="1:13" ht="20.25" customHeight="1">
      <c r="A621" s="345" t="s">
        <v>1091</v>
      </c>
      <c r="B621" s="317"/>
      <c r="C621" s="318"/>
      <c r="D621" s="283"/>
      <c r="E621" s="283"/>
      <c r="F621" s="283"/>
      <c r="G621" s="283"/>
      <c r="H621" s="342" t="s">
        <v>1096</v>
      </c>
      <c r="I621" s="343">
        <v>1500</v>
      </c>
      <c r="J621" s="319"/>
      <c r="K621" s="344"/>
      <c r="L621" s="88"/>
      <c r="M621" s="2"/>
    </row>
    <row r="622" spans="1:13" ht="20.25" customHeight="1">
      <c r="A622" s="90" t="s">
        <v>7</v>
      </c>
      <c r="B622" s="91"/>
      <c r="C622" s="92"/>
      <c r="D622" s="91"/>
      <c r="E622" s="91"/>
      <c r="F622" s="91"/>
      <c r="G622" s="93"/>
      <c r="H622" s="94"/>
      <c r="I622" s="95"/>
      <c r="J622" s="50"/>
      <c r="K622" s="252"/>
      <c r="L622" s="84"/>
      <c r="M622" s="253"/>
    </row>
    <row r="623" spans="1:13" ht="20.25" customHeight="1">
      <c r="A623" s="391" t="s">
        <v>8</v>
      </c>
      <c r="B623" s="391"/>
      <c r="C623" s="391"/>
      <c r="D623" s="391"/>
      <c r="E623" s="391"/>
      <c r="F623" s="391"/>
      <c r="G623" s="391"/>
      <c r="H623" s="391"/>
      <c r="I623" s="98">
        <f>SUM(I538:I621)</f>
        <v>114600</v>
      </c>
      <c r="J623" s="99"/>
      <c r="K623" s="3"/>
      <c r="L623" s="84"/>
      <c r="M623" s="253"/>
    </row>
    <row r="625" spans="1:11" ht="20.25" customHeight="1">
      <c r="A625" s="37" t="s">
        <v>1097</v>
      </c>
      <c r="B625" s="38"/>
      <c r="C625" s="38"/>
      <c r="D625" s="38"/>
      <c r="E625" s="38"/>
      <c r="F625" s="38"/>
      <c r="G625" s="39"/>
      <c r="H625" s="39"/>
      <c r="I625" s="40"/>
      <c r="J625" s="238"/>
      <c r="K625" s="40"/>
    </row>
    <row r="626" spans="1:11" ht="20.25" customHeight="1">
      <c r="A626" s="37" t="s">
        <v>799</v>
      </c>
      <c r="B626" s="41"/>
      <c r="C626" s="41"/>
      <c r="D626" s="41"/>
      <c r="E626" s="41"/>
      <c r="F626" s="41"/>
      <c r="G626" s="39"/>
      <c r="H626" s="39"/>
      <c r="I626" s="40"/>
      <c r="J626" s="238"/>
      <c r="K626" s="40"/>
    </row>
    <row r="627" spans="1:11" ht="20.25" customHeight="1">
      <c r="A627" s="42" t="s">
        <v>890</v>
      </c>
      <c r="B627" s="1"/>
      <c r="C627" s="1"/>
      <c r="D627" s="1"/>
      <c r="E627" s="1"/>
      <c r="F627" s="1"/>
      <c r="G627" s="39"/>
      <c r="H627" s="39"/>
      <c r="I627" s="40"/>
      <c r="J627" s="238"/>
      <c r="K627" s="43"/>
    </row>
    <row r="628" spans="1:11" ht="20.25" customHeight="1">
      <c r="A628" s="42" t="s">
        <v>891</v>
      </c>
      <c r="B628" s="1"/>
      <c r="C628" s="1"/>
      <c r="D628" s="1"/>
      <c r="E628" s="1"/>
      <c r="F628" s="1"/>
      <c r="G628" s="39"/>
      <c r="H628" s="39"/>
      <c r="I628" s="40"/>
      <c r="J628" s="238"/>
      <c r="K628" s="43"/>
    </row>
    <row r="629" spans="1:11" ht="20.25" customHeight="1">
      <c r="A629" s="42" t="s">
        <v>919</v>
      </c>
      <c r="B629" s="1"/>
      <c r="C629" s="1"/>
      <c r="D629" s="1"/>
      <c r="E629" s="1"/>
      <c r="F629" s="1"/>
      <c r="G629" s="39"/>
      <c r="H629" s="39"/>
      <c r="I629" s="40"/>
      <c r="J629" s="238"/>
      <c r="K629" s="43" t="s">
        <v>0</v>
      </c>
    </row>
    <row r="630" spans="1:11" ht="20.25" customHeight="1">
      <c r="A630" s="42" t="s">
        <v>1098</v>
      </c>
      <c r="B630" s="1"/>
      <c r="C630" s="1"/>
      <c r="D630" s="21"/>
      <c r="E630" s="21"/>
      <c r="F630" s="21"/>
      <c r="G630" s="39"/>
      <c r="H630" s="39"/>
      <c r="I630" s="40"/>
      <c r="J630" s="238"/>
      <c r="K630" s="43"/>
    </row>
    <row r="631" spans="1:11" ht="20.25" customHeight="1">
      <c r="A631" s="42" t="s">
        <v>1102</v>
      </c>
      <c r="B631" s="1"/>
      <c r="C631" s="1"/>
      <c r="D631" s="44"/>
      <c r="E631" s="44"/>
      <c r="F631" s="44"/>
      <c r="G631" s="39"/>
      <c r="H631" s="39"/>
      <c r="I631" s="40"/>
      <c r="J631" s="238"/>
      <c r="K631" s="40"/>
    </row>
    <row r="632" spans="1:11" ht="20.25" customHeight="1">
      <c r="A632" s="267" t="s">
        <v>1103</v>
      </c>
      <c r="B632" s="267"/>
      <c r="C632" s="267"/>
      <c r="D632" s="267"/>
      <c r="E632" s="267"/>
      <c r="F632" s="267"/>
      <c r="G632" s="267"/>
      <c r="H632" s="267"/>
      <c r="I632" s="267"/>
      <c r="J632" s="267"/>
      <c r="K632" s="40"/>
    </row>
    <row r="633" spans="1:11" ht="20.25" customHeight="1">
      <c r="A633" s="267" t="s">
        <v>1104</v>
      </c>
      <c r="B633" s="267"/>
      <c r="C633" s="267"/>
      <c r="D633" s="267"/>
      <c r="E633" s="267"/>
      <c r="F633" s="267"/>
      <c r="G633" s="267"/>
      <c r="H633" s="267"/>
      <c r="I633" s="267"/>
      <c r="J633" s="267"/>
      <c r="K633" s="40"/>
    </row>
    <row r="634" spans="1:11" ht="20.25" customHeight="1">
      <c r="A634" s="42" t="s">
        <v>1105</v>
      </c>
      <c r="B634" s="1"/>
      <c r="C634" s="1"/>
      <c r="D634" s="44"/>
      <c r="E634" s="44"/>
      <c r="F634" s="44"/>
      <c r="G634" s="39"/>
      <c r="H634" s="39"/>
      <c r="I634" s="40"/>
      <c r="J634" s="238"/>
      <c r="K634" s="40"/>
    </row>
    <row r="635" spans="1:11" ht="20.25" customHeight="1">
      <c r="A635" s="42" t="s">
        <v>1106</v>
      </c>
      <c r="B635" s="1"/>
      <c r="C635" s="1"/>
      <c r="D635" s="44"/>
      <c r="E635" s="44"/>
      <c r="F635" s="44"/>
      <c r="G635" s="39"/>
      <c r="H635" s="39"/>
      <c r="I635" s="40"/>
      <c r="J635" s="238"/>
      <c r="K635" s="40"/>
    </row>
    <row r="636" spans="1:11" ht="20.25" customHeight="1">
      <c r="A636" s="42" t="s">
        <v>1107</v>
      </c>
      <c r="B636" s="1"/>
      <c r="C636" s="1"/>
      <c r="D636" s="45"/>
      <c r="E636" s="45"/>
      <c r="F636" s="45"/>
      <c r="G636" s="39"/>
      <c r="H636" s="39"/>
      <c r="I636" s="40"/>
      <c r="J636" s="238"/>
      <c r="K636" s="40"/>
    </row>
    <row r="637" spans="1:11" ht="20.25" customHeight="1">
      <c r="A637" s="106" t="s">
        <v>1108</v>
      </c>
      <c r="B637" s="1"/>
      <c r="C637" s="1"/>
      <c r="D637" s="45"/>
      <c r="E637" s="45"/>
      <c r="F637" s="45"/>
      <c r="G637" s="39"/>
      <c r="H637" s="39"/>
      <c r="I637" s="40"/>
      <c r="J637" s="238"/>
      <c r="K637" s="40"/>
    </row>
    <row r="638" spans="1:11" ht="20.25" customHeight="1">
      <c r="A638" s="106" t="s">
        <v>1109</v>
      </c>
      <c r="B638" s="1"/>
      <c r="C638" s="1"/>
      <c r="D638" s="45"/>
      <c r="E638" s="45"/>
      <c r="F638" s="45"/>
      <c r="G638" s="39"/>
      <c r="H638" s="39"/>
      <c r="I638" s="40"/>
      <c r="J638" s="238"/>
      <c r="K638" s="40"/>
    </row>
    <row r="639" spans="1:11" ht="20.25" customHeight="1">
      <c r="A639" s="42" t="s">
        <v>808</v>
      </c>
      <c r="B639" s="1"/>
      <c r="C639" s="1"/>
      <c r="D639" s="45"/>
      <c r="E639" s="45"/>
      <c r="F639" s="45"/>
      <c r="G639" s="39"/>
      <c r="H639" s="39"/>
      <c r="I639" s="40"/>
      <c r="J639" s="238"/>
      <c r="K639" s="40"/>
    </row>
    <row r="640" spans="1:11" ht="20.25" customHeight="1">
      <c r="A640" s="228" t="s">
        <v>1099</v>
      </c>
      <c r="B640" s="1"/>
      <c r="C640" s="1"/>
      <c r="D640" s="45"/>
      <c r="E640" s="45"/>
      <c r="F640" s="45"/>
      <c r="G640" s="39"/>
      <c r="H640" s="39"/>
      <c r="I640" s="40"/>
      <c r="J640" s="238"/>
      <c r="K640" s="40"/>
    </row>
    <row r="641" spans="1:11" ht="20.25" customHeight="1">
      <c r="A641" s="228" t="s">
        <v>1100</v>
      </c>
      <c r="B641" s="1"/>
      <c r="C641" s="1"/>
      <c r="D641" s="45"/>
      <c r="E641" s="45"/>
      <c r="F641" s="45"/>
      <c r="G641" s="39"/>
      <c r="H641" s="39"/>
      <c r="I641" s="40"/>
      <c r="J641" s="238"/>
      <c r="K641" s="40"/>
    </row>
    <row r="642" spans="1:11" ht="20.25" customHeight="1">
      <c r="A642" s="228" t="s">
        <v>1101</v>
      </c>
      <c r="B642" s="1"/>
      <c r="C642" s="1"/>
      <c r="D642" s="45"/>
      <c r="E642" s="45"/>
      <c r="F642" s="45"/>
      <c r="G642" s="39"/>
      <c r="H642" s="39"/>
      <c r="I642" s="40"/>
      <c r="J642" s="238"/>
      <c r="K642" s="40"/>
    </row>
    <row r="643" spans="1:13" ht="20.25" customHeight="1">
      <c r="A643" s="47" t="s">
        <v>36</v>
      </c>
      <c r="B643" s="48" t="s">
        <v>2</v>
      </c>
      <c r="C643" s="48" t="s">
        <v>4</v>
      </c>
      <c r="D643" s="392" t="s">
        <v>37</v>
      </c>
      <c r="E643" s="392"/>
      <c r="F643" s="392"/>
      <c r="G643" s="392"/>
      <c r="H643" s="49" t="s">
        <v>35</v>
      </c>
      <c r="I643" s="50" t="s">
        <v>11</v>
      </c>
      <c r="J643" s="50" t="s">
        <v>26</v>
      </c>
      <c r="K643" s="50" t="s">
        <v>5</v>
      </c>
      <c r="L643" s="51" t="s">
        <v>6</v>
      </c>
      <c r="M643" s="52" t="s">
        <v>3</v>
      </c>
    </row>
    <row r="644" spans="1:13" ht="20.25" customHeight="1">
      <c r="A644" s="53"/>
      <c r="B644" s="54" t="s">
        <v>10</v>
      </c>
      <c r="C644" s="54" t="s">
        <v>30</v>
      </c>
      <c r="D644" s="55" t="s">
        <v>31</v>
      </c>
      <c r="E644" s="55" t="s">
        <v>32</v>
      </c>
      <c r="F644" s="55" t="s">
        <v>33</v>
      </c>
      <c r="G644" s="55" t="s">
        <v>34</v>
      </c>
      <c r="H644" s="56"/>
      <c r="I644" s="57" t="s">
        <v>12</v>
      </c>
      <c r="J644" s="57" t="s">
        <v>38</v>
      </c>
      <c r="K644" s="58" t="s">
        <v>29</v>
      </c>
      <c r="L644" s="59"/>
      <c r="M644" s="60"/>
    </row>
    <row r="645" spans="1:13" ht="20.25" customHeight="1">
      <c r="A645" s="268" t="s">
        <v>1110</v>
      </c>
      <c r="B645" s="275" t="s">
        <v>697</v>
      </c>
      <c r="C645" s="275" t="s">
        <v>665</v>
      </c>
      <c r="D645" s="55"/>
      <c r="E645" s="55" t="s">
        <v>258</v>
      </c>
      <c r="F645" s="55"/>
      <c r="G645" s="55"/>
      <c r="H645" s="341" t="s">
        <v>793</v>
      </c>
      <c r="I645" s="305"/>
      <c r="J645" s="239" t="s">
        <v>641</v>
      </c>
      <c r="K645" s="249" t="s">
        <v>1135</v>
      </c>
      <c r="L645" s="88"/>
      <c r="M645" s="226" t="s">
        <v>797</v>
      </c>
    </row>
    <row r="646" spans="1:13" ht="20.25" customHeight="1">
      <c r="A646" s="277" t="s">
        <v>1111</v>
      </c>
      <c r="B646" s="259" t="s">
        <v>1118</v>
      </c>
      <c r="C646" s="54"/>
      <c r="D646" s="55"/>
      <c r="E646" s="55"/>
      <c r="F646" s="55"/>
      <c r="G646" s="55"/>
      <c r="H646" s="72" t="s">
        <v>1115</v>
      </c>
      <c r="I646" s="305">
        <f>22*80</f>
        <v>1760</v>
      </c>
      <c r="J646" s="239"/>
      <c r="K646" s="249" t="s">
        <v>1136</v>
      </c>
      <c r="L646" s="88"/>
      <c r="M646" s="258" t="s">
        <v>1139</v>
      </c>
    </row>
    <row r="647" spans="1:13" ht="20.25" customHeight="1">
      <c r="A647" s="53" t="s">
        <v>1112</v>
      </c>
      <c r="B647" s="275"/>
      <c r="C647" s="242"/>
      <c r="D647" s="55"/>
      <c r="E647" s="55"/>
      <c r="F647" s="55"/>
      <c r="G647" s="55"/>
      <c r="H647" s="63" t="s">
        <v>769</v>
      </c>
      <c r="I647" s="264"/>
      <c r="J647" s="239"/>
      <c r="K647" s="249"/>
      <c r="L647" s="88"/>
      <c r="M647" s="2"/>
    </row>
    <row r="648" spans="1:13" ht="20.25" customHeight="1">
      <c r="A648" s="53" t="s">
        <v>1113</v>
      </c>
      <c r="B648" s="259"/>
      <c r="C648" s="54"/>
      <c r="D648" s="55"/>
      <c r="E648" s="55"/>
      <c r="F648" s="55"/>
      <c r="G648" s="55"/>
      <c r="H648" s="225" t="s">
        <v>1114</v>
      </c>
      <c r="I648" s="266">
        <f>22*25*3</f>
        <v>1650</v>
      </c>
      <c r="J648" s="239"/>
      <c r="K648" s="249"/>
      <c r="L648" s="88"/>
      <c r="M648" s="2"/>
    </row>
    <row r="649" spans="1:13" ht="20.25" customHeight="1">
      <c r="A649" s="53"/>
      <c r="B649" s="254"/>
      <c r="C649" s="54"/>
      <c r="D649" s="55"/>
      <c r="E649" s="55"/>
      <c r="F649" s="55"/>
      <c r="G649" s="55"/>
      <c r="H649" s="255" t="s">
        <v>1042</v>
      </c>
      <c r="I649" s="262"/>
      <c r="J649" s="239"/>
      <c r="K649" s="249"/>
      <c r="L649" s="88"/>
      <c r="M649" s="2"/>
    </row>
    <row r="650" spans="1:13" ht="20.25" customHeight="1">
      <c r="A650" s="53"/>
      <c r="B650" s="254"/>
      <c r="C650" s="54"/>
      <c r="D650" s="55"/>
      <c r="E650" s="55"/>
      <c r="F650" s="55"/>
      <c r="G650" s="55"/>
      <c r="H650" s="330" t="s">
        <v>1116</v>
      </c>
      <c r="I650" s="305">
        <f>600*3</f>
        <v>1800</v>
      </c>
      <c r="J650" s="271"/>
      <c r="K650" s="249"/>
      <c r="L650" s="88"/>
      <c r="M650" s="2"/>
    </row>
    <row r="651" spans="1:13" ht="20.25" customHeight="1">
      <c r="A651" s="47" t="s">
        <v>36</v>
      </c>
      <c r="B651" s="48" t="s">
        <v>2</v>
      </c>
      <c r="C651" s="48" t="s">
        <v>4</v>
      </c>
      <c r="D651" s="392" t="s">
        <v>37</v>
      </c>
      <c r="E651" s="392"/>
      <c r="F651" s="392"/>
      <c r="G651" s="392"/>
      <c r="H651" s="49" t="s">
        <v>35</v>
      </c>
      <c r="I651" s="50" t="s">
        <v>11</v>
      </c>
      <c r="J651" s="50" t="s">
        <v>26</v>
      </c>
      <c r="K651" s="50" t="s">
        <v>5</v>
      </c>
      <c r="L651" s="51" t="s">
        <v>6</v>
      </c>
      <c r="M651" s="52" t="s">
        <v>3</v>
      </c>
    </row>
    <row r="652" spans="1:13" ht="20.25" customHeight="1">
      <c r="A652" s="53"/>
      <c r="B652" s="54" t="s">
        <v>10</v>
      </c>
      <c r="C652" s="54" t="s">
        <v>30</v>
      </c>
      <c r="D652" s="55" t="s">
        <v>31</v>
      </c>
      <c r="E652" s="55" t="s">
        <v>32</v>
      </c>
      <c r="F652" s="55" t="s">
        <v>33</v>
      </c>
      <c r="G652" s="55" t="s">
        <v>34</v>
      </c>
      <c r="H652" s="56"/>
      <c r="I652" s="57" t="s">
        <v>12</v>
      </c>
      <c r="J652" s="57" t="s">
        <v>38</v>
      </c>
      <c r="K652" s="58" t="s">
        <v>29</v>
      </c>
      <c r="L652" s="59"/>
      <c r="M652" s="60"/>
    </row>
    <row r="653" spans="1:13" ht="20.25" customHeight="1">
      <c r="A653" s="53"/>
      <c r="B653" s="275"/>
      <c r="C653" s="242"/>
      <c r="D653" s="55"/>
      <c r="E653" s="55"/>
      <c r="F653" s="55"/>
      <c r="G653" s="55"/>
      <c r="H653" s="255" t="s">
        <v>1117</v>
      </c>
      <c r="I653" s="262">
        <v>500</v>
      </c>
      <c r="J653" s="239"/>
      <c r="K653" s="58"/>
      <c r="L653" s="59"/>
      <c r="M653" s="226" t="s">
        <v>797</v>
      </c>
    </row>
    <row r="654" spans="1:13" ht="20.25" customHeight="1">
      <c r="A654" s="53"/>
      <c r="B654" s="259"/>
      <c r="C654" s="54"/>
      <c r="D654" s="55"/>
      <c r="E654" s="55"/>
      <c r="F654" s="55"/>
      <c r="G654" s="55"/>
      <c r="H654" s="82" t="s">
        <v>703</v>
      </c>
      <c r="I654" s="302">
        <f>SUM(I645:I653)</f>
        <v>5710</v>
      </c>
      <c r="J654" s="271"/>
      <c r="K654" s="58"/>
      <c r="L654" s="59"/>
      <c r="M654" s="258" t="s">
        <v>1139</v>
      </c>
    </row>
    <row r="655" spans="1:13" ht="20.25" customHeight="1">
      <c r="A655" s="53" t="s">
        <v>1121</v>
      </c>
      <c r="B655" s="275" t="s">
        <v>697</v>
      </c>
      <c r="C655" s="242" t="s">
        <v>754</v>
      </c>
      <c r="D655" s="55"/>
      <c r="E655" s="55" t="s">
        <v>258</v>
      </c>
      <c r="F655" s="55"/>
      <c r="G655" s="55"/>
      <c r="H655" s="341" t="s">
        <v>793</v>
      </c>
      <c r="I655" s="305"/>
      <c r="J655" s="239" t="s">
        <v>641</v>
      </c>
      <c r="K655" s="249" t="s">
        <v>1137</v>
      </c>
      <c r="L655" s="59"/>
      <c r="M655" s="60"/>
    </row>
    <row r="656" spans="1:13" ht="20.25" customHeight="1">
      <c r="A656" s="53" t="s">
        <v>1120</v>
      </c>
      <c r="B656" s="259" t="s">
        <v>1133</v>
      </c>
      <c r="C656" s="54"/>
      <c r="D656" s="55"/>
      <c r="E656" s="55"/>
      <c r="F656" s="55"/>
      <c r="G656" s="55"/>
      <c r="H656" s="72" t="s">
        <v>1123</v>
      </c>
      <c r="I656" s="305">
        <f>15*80*2</f>
        <v>2400</v>
      </c>
      <c r="J656" s="271"/>
      <c r="K656" s="249" t="s">
        <v>1138</v>
      </c>
      <c r="L656" s="59"/>
      <c r="M656" s="60"/>
    </row>
    <row r="657" spans="1:13" ht="20.25" customHeight="1">
      <c r="A657" s="53"/>
      <c r="B657" s="54"/>
      <c r="C657" s="54"/>
      <c r="D657" s="55"/>
      <c r="E657" s="55"/>
      <c r="F657" s="55"/>
      <c r="G657" s="55"/>
      <c r="H657" s="63" t="s">
        <v>769</v>
      </c>
      <c r="I657" s="264"/>
      <c r="J657" s="271"/>
      <c r="K657" s="58"/>
      <c r="L657" s="59"/>
      <c r="M657" s="60"/>
    </row>
    <row r="658" spans="1:13" ht="20.25" customHeight="1">
      <c r="A658" s="53"/>
      <c r="B658" s="54"/>
      <c r="C658" s="54"/>
      <c r="D658" s="55"/>
      <c r="E658" s="55"/>
      <c r="F658" s="55"/>
      <c r="G658" s="55"/>
      <c r="H658" s="225" t="s">
        <v>1122</v>
      </c>
      <c r="I658" s="266">
        <f>15*25*4</f>
        <v>1500</v>
      </c>
      <c r="J658" s="271"/>
      <c r="K658" s="58"/>
      <c r="L658" s="59"/>
      <c r="M658" s="60"/>
    </row>
    <row r="659" spans="1:13" ht="20.25" customHeight="1">
      <c r="A659" s="53"/>
      <c r="B659" s="54"/>
      <c r="C659" s="54"/>
      <c r="D659" s="55"/>
      <c r="E659" s="55"/>
      <c r="F659" s="55"/>
      <c r="G659" s="55"/>
      <c r="H659" s="255" t="s">
        <v>1042</v>
      </c>
      <c r="I659" s="262"/>
      <c r="J659" s="271"/>
      <c r="K659" s="58"/>
      <c r="L659" s="59"/>
      <c r="M659" s="60"/>
    </row>
    <row r="660" spans="1:13" ht="20.25" customHeight="1">
      <c r="A660" s="53"/>
      <c r="B660" s="54"/>
      <c r="C660" s="54"/>
      <c r="D660" s="55"/>
      <c r="E660" s="55"/>
      <c r="F660" s="55"/>
      <c r="G660" s="55"/>
      <c r="H660" s="330" t="s">
        <v>1124</v>
      </c>
      <c r="I660" s="305">
        <f>600*12</f>
        <v>7200</v>
      </c>
      <c r="J660" s="271"/>
      <c r="K660" s="58"/>
      <c r="L660" s="59"/>
      <c r="M660" s="60"/>
    </row>
    <row r="661" spans="1:13" ht="20.25" customHeight="1">
      <c r="A661" s="53"/>
      <c r="B661" s="254"/>
      <c r="C661" s="242"/>
      <c r="D661" s="55"/>
      <c r="E661" s="55"/>
      <c r="F661" s="55"/>
      <c r="G661" s="55"/>
      <c r="H661" s="255" t="s">
        <v>1117</v>
      </c>
      <c r="I661" s="262">
        <v>5000</v>
      </c>
      <c r="J661" s="239"/>
      <c r="K661" s="272"/>
      <c r="L661" s="59"/>
      <c r="M661" s="226"/>
    </row>
    <row r="662" spans="1:13" ht="20.25" customHeight="1">
      <c r="A662" s="53"/>
      <c r="B662" s="259"/>
      <c r="C662" s="54"/>
      <c r="D662" s="55"/>
      <c r="E662" s="55"/>
      <c r="F662" s="55"/>
      <c r="G662" s="55"/>
      <c r="H662" s="82" t="s">
        <v>703</v>
      </c>
      <c r="I662" s="302">
        <f>SUM(I655:I661)</f>
        <v>16100</v>
      </c>
      <c r="J662" s="57"/>
      <c r="K662" s="58"/>
      <c r="L662" s="59"/>
      <c r="M662" s="258"/>
    </row>
    <row r="663" spans="1:13" ht="20.25" customHeight="1">
      <c r="A663" s="53" t="s">
        <v>1125</v>
      </c>
      <c r="B663" s="275" t="s">
        <v>697</v>
      </c>
      <c r="C663" s="242" t="s">
        <v>995</v>
      </c>
      <c r="D663" s="55" t="s">
        <v>258</v>
      </c>
      <c r="E663" s="55" t="s">
        <v>258</v>
      </c>
      <c r="F663" s="55" t="s">
        <v>258</v>
      </c>
      <c r="G663" s="55" t="s">
        <v>258</v>
      </c>
      <c r="H663" s="63" t="s">
        <v>769</v>
      </c>
      <c r="I663" s="264"/>
      <c r="J663" s="239" t="s">
        <v>641</v>
      </c>
      <c r="K663" s="58"/>
      <c r="L663" s="59"/>
      <c r="M663" s="60"/>
    </row>
    <row r="664" spans="1:13" ht="20.25" customHeight="1">
      <c r="A664" s="53" t="s">
        <v>1126</v>
      </c>
      <c r="B664" s="259" t="s">
        <v>1133</v>
      </c>
      <c r="C664" s="54"/>
      <c r="D664" s="55"/>
      <c r="E664" s="55"/>
      <c r="F664" s="55"/>
      <c r="G664" s="55"/>
      <c r="H664" s="225" t="s">
        <v>985</v>
      </c>
      <c r="I664" s="266">
        <f>40*25*4</f>
        <v>4000</v>
      </c>
      <c r="J664" s="57"/>
      <c r="K664" s="58"/>
      <c r="L664" s="59"/>
      <c r="M664" s="60"/>
    </row>
    <row r="665" spans="1:13" ht="20.25" customHeight="1">
      <c r="A665" s="53"/>
      <c r="B665" s="54"/>
      <c r="C665" s="54"/>
      <c r="D665" s="55"/>
      <c r="E665" s="55"/>
      <c r="F665" s="55"/>
      <c r="G665" s="55"/>
      <c r="H665" s="255" t="s">
        <v>1117</v>
      </c>
      <c r="I665" s="262">
        <v>1000</v>
      </c>
      <c r="J665" s="57"/>
      <c r="K665" s="58"/>
      <c r="L665" s="59"/>
      <c r="M665" s="60"/>
    </row>
    <row r="666" spans="1:13" ht="20.25" customHeight="1">
      <c r="A666" s="268"/>
      <c r="B666" s="259"/>
      <c r="C666" s="242"/>
      <c r="D666" s="55"/>
      <c r="E666" s="55"/>
      <c r="F666" s="55"/>
      <c r="G666" s="55"/>
      <c r="H666" s="82" t="s">
        <v>703</v>
      </c>
      <c r="I666" s="302">
        <f>SUM(I663:I665)</f>
        <v>5000</v>
      </c>
      <c r="J666" s="239"/>
      <c r="K666" s="249"/>
      <c r="L666" s="88"/>
      <c r="M666" s="226"/>
    </row>
    <row r="667" spans="1:13" ht="20.25" customHeight="1">
      <c r="A667" s="237" t="s">
        <v>1127</v>
      </c>
      <c r="B667" s="259"/>
      <c r="C667" s="54"/>
      <c r="D667" s="55"/>
      <c r="E667" s="55"/>
      <c r="F667" s="55"/>
      <c r="G667" s="55"/>
      <c r="H667" s="72"/>
      <c r="I667" s="262"/>
      <c r="J667" s="271"/>
      <c r="K667" s="65"/>
      <c r="L667" s="88"/>
      <c r="M667" s="258"/>
    </row>
    <row r="668" spans="1:13" ht="20.25" customHeight="1">
      <c r="A668" s="237" t="s">
        <v>916</v>
      </c>
      <c r="B668" s="276"/>
      <c r="C668" s="220"/>
      <c r="D668" s="55"/>
      <c r="E668" s="55"/>
      <c r="F668" s="55"/>
      <c r="G668" s="55"/>
      <c r="H668" s="72"/>
      <c r="I668" s="262"/>
      <c r="J668" s="239"/>
      <c r="K668" s="65"/>
      <c r="L668" s="88"/>
      <c r="M668" s="2"/>
    </row>
    <row r="669" spans="1:13" ht="20.25" customHeight="1">
      <c r="A669" s="237" t="s">
        <v>1128</v>
      </c>
      <c r="B669" s="276"/>
      <c r="C669" s="242" t="s">
        <v>1134</v>
      </c>
      <c r="D669" s="55"/>
      <c r="E669" s="55"/>
      <c r="F669" s="55"/>
      <c r="G669" s="55" t="s">
        <v>258</v>
      </c>
      <c r="H669" s="255" t="s">
        <v>1129</v>
      </c>
      <c r="I669" s="262">
        <v>3000</v>
      </c>
      <c r="J669" s="239" t="s">
        <v>641</v>
      </c>
      <c r="K669" s="65"/>
      <c r="L669" s="88"/>
      <c r="M669" s="2"/>
    </row>
    <row r="670" spans="1:13" ht="20.25" customHeight="1">
      <c r="A670" s="237"/>
      <c r="B670" s="276"/>
      <c r="C670" s="220"/>
      <c r="D670" s="55"/>
      <c r="E670" s="55"/>
      <c r="F670" s="55"/>
      <c r="G670" s="55"/>
      <c r="H670" s="72" t="s">
        <v>1130</v>
      </c>
      <c r="I670" s="305">
        <v>2000</v>
      </c>
      <c r="J670" s="271"/>
      <c r="K670" s="65"/>
      <c r="L670" s="88"/>
      <c r="M670" s="2"/>
    </row>
    <row r="671" spans="1:13" ht="20.25" customHeight="1">
      <c r="A671" s="237"/>
      <c r="B671" s="276"/>
      <c r="C671" s="220"/>
      <c r="D671" s="55"/>
      <c r="E671" s="55"/>
      <c r="F671" s="55"/>
      <c r="G671" s="55"/>
      <c r="H671" s="63" t="s">
        <v>1131</v>
      </c>
      <c r="I671" s="262">
        <v>1000</v>
      </c>
      <c r="J671" s="271"/>
      <c r="K671" s="65"/>
      <c r="L671" s="88"/>
      <c r="M671" s="2"/>
    </row>
    <row r="672" spans="1:13" ht="20.25" customHeight="1">
      <c r="A672" s="298" t="s">
        <v>1132</v>
      </c>
      <c r="B672" s="312"/>
      <c r="C672" s="242" t="s">
        <v>1134</v>
      </c>
      <c r="D672" s="55"/>
      <c r="E672" s="55"/>
      <c r="F672" s="55"/>
      <c r="G672" s="55" t="s">
        <v>258</v>
      </c>
      <c r="H672" s="255" t="s">
        <v>1129</v>
      </c>
      <c r="I672" s="262">
        <v>1000</v>
      </c>
      <c r="J672" s="239"/>
      <c r="K672" s="272"/>
      <c r="L672" s="88"/>
      <c r="M672" s="226"/>
    </row>
    <row r="673" spans="1:13" ht="20.25" customHeight="1">
      <c r="A673" s="298"/>
      <c r="B673" s="313"/>
      <c r="C673" s="300"/>
      <c r="D673" s="55"/>
      <c r="E673" s="55"/>
      <c r="F673" s="55"/>
      <c r="G673" s="55"/>
      <c r="H673" s="72" t="s">
        <v>1130</v>
      </c>
      <c r="I673" s="305">
        <v>700</v>
      </c>
      <c r="J673" s="239"/>
      <c r="K673" s="303"/>
      <c r="L673" s="88"/>
      <c r="M673" s="258"/>
    </row>
    <row r="674" spans="1:13" ht="20.25" customHeight="1">
      <c r="A674" s="298"/>
      <c r="B674" s="299"/>
      <c r="C674" s="300"/>
      <c r="D674" s="55"/>
      <c r="E674" s="55"/>
      <c r="F674" s="55"/>
      <c r="G674" s="55"/>
      <c r="H674" s="63" t="s">
        <v>1131</v>
      </c>
      <c r="I674" s="262">
        <v>500</v>
      </c>
      <c r="J674" s="239"/>
      <c r="K674" s="303"/>
      <c r="L674" s="88"/>
      <c r="M674" s="2"/>
    </row>
    <row r="675" spans="1:13" ht="20.25" customHeight="1">
      <c r="A675" s="298"/>
      <c r="B675" s="299"/>
      <c r="C675" s="300"/>
      <c r="D675" s="55"/>
      <c r="E675" s="55"/>
      <c r="F675" s="55"/>
      <c r="G675" s="55"/>
      <c r="H675" s="82" t="s">
        <v>703</v>
      </c>
      <c r="I675" s="302">
        <f>SUM(I669:I674)</f>
        <v>8200</v>
      </c>
      <c r="J675" s="239"/>
      <c r="K675" s="303"/>
      <c r="L675" s="88"/>
      <c r="M675" s="2"/>
    </row>
    <row r="676" spans="1:13" ht="20.25" customHeight="1">
      <c r="A676" s="306"/>
      <c r="B676" s="307"/>
      <c r="C676" s="308"/>
      <c r="D676" s="244"/>
      <c r="E676" s="244"/>
      <c r="F676" s="244"/>
      <c r="G676" s="244"/>
      <c r="H676" s="309"/>
      <c r="I676" s="294"/>
      <c r="J676" s="310"/>
      <c r="K676" s="311"/>
      <c r="L676" s="297"/>
      <c r="M676" s="245"/>
    </row>
    <row r="677" spans="1:13" ht="20.25" customHeight="1">
      <c r="A677" s="47" t="s">
        <v>36</v>
      </c>
      <c r="B677" s="48" t="s">
        <v>2</v>
      </c>
      <c r="C677" s="48" t="s">
        <v>4</v>
      </c>
      <c r="D677" s="392" t="s">
        <v>37</v>
      </c>
      <c r="E677" s="392"/>
      <c r="F677" s="392"/>
      <c r="G677" s="392"/>
      <c r="H677" s="49" t="s">
        <v>35</v>
      </c>
      <c r="I677" s="50" t="s">
        <v>11</v>
      </c>
      <c r="J677" s="50" t="s">
        <v>26</v>
      </c>
      <c r="K677" s="50" t="s">
        <v>5</v>
      </c>
      <c r="L677" s="51" t="s">
        <v>6</v>
      </c>
      <c r="M677" s="52" t="s">
        <v>3</v>
      </c>
    </row>
    <row r="678" spans="1:13" ht="20.25" customHeight="1">
      <c r="A678" s="53"/>
      <c r="B678" s="54" t="s">
        <v>10</v>
      </c>
      <c r="C678" s="54" t="s">
        <v>30</v>
      </c>
      <c r="D678" s="55" t="s">
        <v>31</v>
      </c>
      <c r="E678" s="55" t="s">
        <v>32</v>
      </c>
      <c r="F678" s="55" t="s">
        <v>33</v>
      </c>
      <c r="G678" s="55" t="s">
        <v>34</v>
      </c>
      <c r="H678" s="56"/>
      <c r="I678" s="57" t="s">
        <v>12</v>
      </c>
      <c r="J678" s="57" t="s">
        <v>38</v>
      </c>
      <c r="K678" s="58" t="s">
        <v>29</v>
      </c>
      <c r="L678" s="59"/>
      <c r="M678" s="60"/>
    </row>
    <row r="679" spans="1:13" ht="20.25" customHeight="1">
      <c r="A679" s="298" t="s">
        <v>1140</v>
      </c>
      <c r="B679" s="275" t="s">
        <v>697</v>
      </c>
      <c r="C679" s="351" t="s">
        <v>854</v>
      </c>
      <c r="D679" s="55"/>
      <c r="E679" s="55"/>
      <c r="F679" s="55" t="s">
        <v>258</v>
      </c>
      <c r="G679" s="55"/>
      <c r="H679" s="341" t="s">
        <v>793</v>
      </c>
      <c r="I679" s="305"/>
      <c r="J679" s="239" t="s">
        <v>641</v>
      </c>
      <c r="K679" s="352" t="s">
        <v>1149</v>
      </c>
      <c r="L679" s="88"/>
      <c r="M679" s="226" t="s">
        <v>797</v>
      </c>
    </row>
    <row r="680" spans="1:13" ht="20.25" customHeight="1">
      <c r="A680" s="298" t="s">
        <v>1141</v>
      </c>
      <c r="B680" s="259" t="s">
        <v>1148</v>
      </c>
      <c r="C680" s="300"/>
      <c r="D680" s="55"/>
      <c r="E680" s="55"/>
      <c r="F680" s="55"/>
      <c r="G680" s="55"/>
      <c r="H680" s="72" t="s">
        <v>1143</v>
      </c>
      <c r="I680" s="305">
        <f>60*80*3</f>
        <v>14400</v>
      </c>
      <c r="J680" s="239"/>
      <c r="K680" s="352" t="s">
        <v>1150</v>
      </c>
      <c r="L680" s="88"/>
      <c r="M680" s="258" t="s">
        <v>1139</v>
      </c>
    </row>
    <row r="681" spans="1:13" ht="20.25" customHeight="1">
      <c r="A681" s="298"/>
      <c r="B681" s="299"/>
      <c r="C681" s="300"/>
      <c r="D681" s="55"/>
      <c r="E681" s="55"/>
      <c r="F681" s="55"/>
      <c r="G681" s="55"/>
      <c r="H681" s="63" t="s">
        <v>769</v>
      </c>
      <c r="I681" s="264"/>
      <c r="J681" s="239"/>
      <c r="K681" s="352" t="s">
        <v>1151</v>
      </c>
      <c r="L681" s="88"/>
      <c r="M681" s="2"/>
    </row>
    <row r="682" spans="1:13" ht="20.25" customHeight="1">
      <c r="A682" s="298"/>
      <c r="B682" s="299"/>
      <c r="C682" s="300"/>
      <c r="D682" s="55"/>
      <c r="E682" s="55"/>
      <c r="F682" s="55"/>
      <c r="G682" s="55"/>
      <c r="H682" s="225" t="s">
        <v>1142</v>
      </c>
      <c r="I682" s="266">
        <f>60*25*6</f>
        <v>9000</v>
      </c>
      <c r="J682" s="239"/>
      <c r="K682" s="303"/>
      <c r="L682" s="88"/>
      <c r="M682" s="2"/>
    </row>
    <row r="683" spans="1:13" ht="20.25" customHeight="1">
      <c r="A683" s="298"/>
      <c r="B683" s="275"/>
      <c r="C683" s="275"/>
      <c r="D683" s="55"/>
      <c r="E683" s="55"/>
      <c r="F683" s="55"/>
      <c r="G683" s="55"/>
      <c r="H683" s="263" t="s">
        <v>1144</v>
      </c>
      <c r="I683" s="262"/>
      <c r="J683" s="239"/>
      <c r="K683" s="314"/>
      <c r="L683" s="88"/>
      <c r="M683" s="226"/>
    </row>
    <row r="684" spans="1:13" ht="20.25" customHeight="1">
      <c r="A684" s="298"/>
      <c r="B684" s="259"/>
      <c r="C684" s="54"/>
      <c r="D684" s="55"/>
      <c r="E684" s="55"/>
      <c r="F684" s="55"/>
      <c r="G684" s="55"/>
      <c r="H684" s="330" t="s">
        <v>1145</v>
      </c>
      <c r="I684" s="305">
        <f>600*9</f>
        <v>5400</v>
      </c>
      <c r="J684" s="239"/>
      <c r="K684" s="303"/>
      <c r="L684" s="88"/>
      <c r="M684" s="258"/>
    </row>
    <row r="685" spans="1:13" ht="20.25" customHeight="1">
      <c r="A685" s="298"/>
      <c r="B685" s="299"/>
      <c r="C685" s="300"/>
      <c r="D685" s="55"/>
      <c r="E685" s="55"/>
      <c r="F685" s="55"/>
      <c r="G685" s="55"/>
      <c r="H685" s="263" t="s">
        <v>1146</v>
      </c>
      <c r="I685" s="262"/>
      <c r="J685" s="239"/>
      <c r="K685" s="303"/>
      <c r="L685" s="88"/>
      <c r="M685" s="2"/>
    </row>
    <row r="686" spans="1:13" ht="20.25" customHeight="1">
      <c r="A686" s="298"/>
      <c r="B686" s="299"/>
      <c r="C686" s="300"/>
      <c r="D686" s="55"/>
      <c r="E686" s="55"/>
      <c r="F686" s="55"/>
      <c r="G686" s="55"/>
      <c r="H686" s="330" t="s">
        <v>1145</v>
      </c>
      <c r="I686" s="305">
        <f>600*9</f>
        <v>5400</v>
      </c>
      <c r="J686" s="239"/>
      <c r="K686" s="303"/>
      <c r="L686" s="88"/>
      <c r="M686" s="2"/>
    </row>
    <row r="687" spans="1:13" ht="20.25" customHeight="1">
      <c r="A687" s="298"/>
      <c r="B687" s="299"/>
      <c r="C687" s="300"/>
      <c r="D687" s="55"/>
      <c r="E687" s="55"/>
      <c r="F687" s="55"/>
      <c r="G687" s="55"/>
      <c r="H687" s="279" t="s">
        <v>1147</v>
      </c>
      <c r="I687" s="262">
        <v>5000</v>
      </c>
      <c r="J687" s="239"/>
      <c r="K687" s="303"/>
      <c r="L687" s="88"/>
      <c r="M687" s="2"/>
    </row>
    <row r="688" spans="1:13" ht="20.25" customHeight="1">
      <c r="A688" s="298"/>
      <c r="B688" s="299"/>
      <c r="C688" s="300"/>
      <c r="D688" s="55"/>
      <c r="E688" s="55"/>
      <c r="F688" s="55"/>
      <c r="G688" s="55"/>
      <c r="H688" s="82" t="s">
        <v>703</v>
      </c>
      <c r="I688" s="302">
        <f>SUM(I679:I687)</f>
        <v>39200</v>
      </c>
      <c r="J688" s="239"/>
      <c r="K688" s="303"/>
      <c r="L688" s="88"/>
      <c r="M688" s="2"/>
    </row>
    <row r="689" spans="1:13" ht="20.25" customHeight="1">
      <c r="A689" s="90" t="s">
        <v>7</v>
      </c>
      <c r="B689" s="91"/>
      <c r="C689" s="92"/>
      <c r="D689" s="91"/>
      <c r="E689" s="91"/>
      <c r="F689" s="91"/>
      <c r="G689" s="93"/>
      <c r="H689" s="94"/>
      <c r="I689" s="95"/>
      <c r="J689" s="50"/>
      <c r="K689" s="252"/>
      <c r="L689" s="84"/>
      <c r="M689" s="253"/>
    </row>
    <row r="690" spans="1:13" ht="20.25" customHeight="1">
      <c r="A690" s="391" t="s">
        <v>8</v>
      </c>
      <c r="B690" s="391"/>
      <c r="C690" s="391"/>
      <c r="D690" s="391"/>
      <c r="E690" s="391"/>
      <c r="F690" s="391"/>
      <c r="G690" s="391"/>
      <c r="H690" s="391"/>
      <c r="I690" s="98">
        <f>I654+I662+I666+I675+I688</f>
        <v>74210</v>
      </c>
      <c r="J690" s="99"/>
      <c r="K690" s="3"/>
      <c r="L690" s="84"/>
      <c r="M690" s="253"/>
    </row>
    <row r="703" spans="1:11" ht="20.25" customHeight="1">
      <c r="A703" s="37" t="s">
        <v>1152</v>
      </c>
      <c r="B703" s="38"/>
      <c r="C703" s="38"/>
      <c r="D703" s="38"/>
      <c r="E703" s="38"/>
      <c r="F703" s="38"/>
      <c r="G703" s="39"/>
      <c r="H703" s="39"/>
      <c r="I703" s="40"/>
      <c r="J703" s="238"/>
      <c r="K703" s="40"/>
    </row>
    <row r="704" spans="1:11" ht="20.25" customHeight="1">
      <c r="A704" s="37" t="s">
        <v>799</v>
      </c>
      <c r="B704" s="41"/>
      <c r="C704" s="41"/>
      <c r="D704" s="41"/>
      <c r="E704" s="41"/>
      <c r="F704" s="41"/>
      <c r="G704" s="39"/>
      <c r="H704" s="39"/>
      <c r="I704" s="40"/>
      <c r="J704" s="238"/>
      <c r="K704" s="40"/>
    </row>
    <row r="705" spans="1:11" ht="20.25" customHeight="1">
      <c r="A705" s="42" t="s">
        <v>890</v>
      </c>
      <c r="B705" s="1"/>
      <c r="C705" s="1"/>
      <c r="D705" s="1"/>
      <c r="E705" s="1"/>
      <c r="F705" s="1"/>
      <c r="G705" s="39"/>
      <c r="H705" s="39"/>
      <c r="I705" s="40"/>
      <c r="J705" s="238"/>
      <c r="K705" s="43"/>
    </row>
    <row r="706" spans="1:11" ht="20.25" customHeight="1">
      <c r="A706" s="42" t="s">
        <v>891</v>
      </c>
      <c r="B706" s="1"/>
      <c r="C706" s="1"/>
      <c r="D706" s="1"/>
      <c r="E706" s="1"/>
      <c r="F706" s="1"/>
      <c r="G706" s="39"/>
      <c r="H706" s="39"/>
      <c r="I706" s="40"/>
      <c r="J706" s="238"/>
      <c r="K706" s="43"/>
    </row>
    <row r="707" spans="1:11" ht="20.25" customHeight="1">
      <c r="A707" s="42" t="s">
        <v>919</v>
      </c>
      <c r="B707" s="1"/>
      <c r="C707" s="1"/>
      <c r="D707" s="1"/>
      <c r="E707" s="1"/>
      <c r="F707" s="1"/>
      <c r="G707" s="39"/>
      <c r="H707" s="39"/>
      <c r="I707" s="40"/>
      <c r="J707" s="238"/>
      <c r="K707" s="43" t="s">
        <v>0</v>
      </c>
    </row>
    <row r="708" spans="1:11" ht="20.25" customHeight="1">
      <c r="A708" s="42" t="s">
        <v>1153</v>
      </c>
      <c r="B708" s="1"/>
      <c r="C708" s="1"/>
      <c r="D708" s="21"/>
      <c r="E708" s="21"/>
      <c r="F708" s="21"/>
      <c r="G708" s="39"/>
      <c r="H708" s="39"/>
      <c r="I708" s="40"/>
      <c r="J708" s="238"/>
      <c r="K708" s="43"/>
    </row>
    <row r="709" spans="1:11" ht="20.25" customHeight="1">
      <c r="A709" s="42" t="s">
        <v>1156</v>
      </c>
      <c r="B709" s="1"/>
      <c r="C709" s="1"/>
      <c r="D709" s="44"/>
      <c r="E709" s="44"/>
      <c r="F709" s="44"/>
      <c r="G709" s="39"/>
      <c r="H709" s="39"/>
      <c r="I709" s="40"/>
      <c r="J709" s="238"/>
      <c r="K709" s="40"/>
    </row>
    <row r="710" spans="1:11" ht="20.25" customHeight="1">
      <c r="A710" s="267" t="s">
        <v>1157</v>
      </c>
      <c r="B710" s="267"/>
      <c r="C710" s="267"/>
      <c r="D710" s="267"/>
      <c r="E710" s="267"/>
      <c r="F710" s="267"/>
      <c r="G710" s="267"/>
      <c r="H710" s="267"/>
      <c r="I710" s="267"/>
      <c r="J710" s="267"/>
      <c r="K710" s="40"/>
    </row>
    <row r="711" spans="1:11" ht="20.25" customHeight="1">
      <c r="A711" s="267" t="s">
        <v>1158</v>
      </c>
      <c r="B711" s="267"/>
      <c r="C711" s="267"/>
      <c r="D711" s="267"/>
      <c r="E711" s="267"/>
      <c r="F711" s="267"/>
      <c r="G711" s="267"/>
      <c r="H711" s="267"/>
      <c r="I711" s="267"/>
      <c r="J711" s="267"/>
      <c r="K711" s="40"/>
    </row>
    <row r="712" spans="1:11" ht="20.25" customHeight="1">
      <c r="A712" s="42" t="s">
        <v>1159</v>
      </c>
      <c r="B712" s="1"/>
      <c r="C712" s="1"/>
      <c r="D712" s="45"/>
      <c r="E712" s="45"/>
      <c r="F712" s="45"/>
      <c r="G712" s="39"/>
      <c r="H712" s="39"/>
      <c r="I712" s="40"/>
      <c r="J712" s="238"/>
      <c r="K712" s="40"/>
    </row>
    <row r="713" spans="1:11" ht="20.25" customHeight="1">
      <c r="A713" s="106" t="s">
        <v>1160</v>
      </c>
      <c r="B713" s="1"/>
      <c r="C713" s="1"/>
      <c r="D713" s="45"/>
      <c r="E713" s="45"/>
      <c r="F713" s="45"/>
      <c r="G713" s="39"/>
      <c r="H713" s="39"/>
      <c r="I713" s="40"/>
      <c r="J713" s="238"/>
      <c r="K713" s="40"/>
    </row>
    <row r="714" spans="1:11" ht="20.25" customHeight="1">
      <c r="A714" s="42" t="s">
        <v>808</v>
      </c>
      <c r="B714" s="1"/>
      <c r="C714" s="1"/>
      <c r="D714" s="45"/>
      <c r="E714" s="45"/>
      <c r="F714" s="45"/>
      <c r="G714" s="39"/>
      <c r="H714" s="39"/>
      <c r="I714" s="40"/>
      <c r="J714" s="238"/>
      <c r="K714" s="40"/>
    </row>
    <row r="715" spans="1:11" ht="20.25" customHeight="1">
      <c r="A715" s="228" t="s">
        <v>1154</v>
      </c>
      <c r="B715" s="1"/>
      <c r="C715" s="1"/>
      <c r="D715" s="45"/>
      <c r="E715" s="45"/>
      <c r="F715" s="45"/>
      <c r="G715" s="39"/>
      <c r="H715" s="39"/>
      <c r="I715" s="40"/>
      <c r="J715" s="238"/>
      <c r="K715" s="40"/>
    </row>
    <row r="716" spans="1:11" ht="20.25" customHeight="1">
      <c r="A716" s="228" t="s">
        <v>1155</v>
      </c>
      <c r="B716" s="1"/>
      <c r="C716" s="1"/>
      <c r="D716" s="45"/>
      <c r="E716" s="45"/>
      <c r="F716" s="45"/>
      <c r="G716" s="39"/>
      <c r="H716" s="39"/>
      <c r="I716" s="40"/>
      <c r="J716" s="238"/>
      <c r="K716" s="40"/>
    </row>
    <row r="717" spans="1:11" ht="20.25" customHeight="1">
      <c r="A717" s="228"/>
      <c r="B717" s="1"/>
      <c r="C717" s="1"/>
      <c r="D717" s="45"/>
      <c r="E717" s="45"/>
      <c r="F717" s="45"/>
      <c r="G717" s="39"/>
      <c r="H717" s="39"/>
      <c r="I717" s="40"/>
      <c r="J717" s="238"/>
      <c r="K717" s="40"/>
    </row>
    <row r="718" spans="1:13" ht="20.25" customHeight="1">
      <c r="A718" s="47" t="s">
        <v>36</v>
      </c>
      <c r="B718" s="48" t="s">
        <v>2</v>
      </c>
      <c r="C718" s="48" t="s">
        <v>4</v>
      </c>
      <c r="D718" s="392" t="s">
        <v>37</v>
      </c>
      <c r="E718" s="392"/>
      <c r="F718" s="392"/>
      <c r="G718" s="392"/>
      <c r="H718" s="49" t="s">
        <v>35</v>
      </c>
      <c r="I718" s="50" t="s">
        <v>11</v>
      </c>
      <c r="J718" s="50" t="s">
        <v>26</v>
      </c>
      <c r="K718" s="50" t="s">
        <v>5</v>
      </c>
      <c r="L718" s="51" t="s">
        <v>6</v>
      </c>
      <c r="M718" s="52" t="s">
        <v>3</v>
      </c>
    </row>
    <row r="719" spans="1:13" ht="20.25" customHeight="1">
      <c r="A719" s="53"/>
      <c r="B719" s="54" t="s">
        <v>10</v>
      </c>
      <c r="C719" s="54" t="s">
        <v>30</v>
      </c>
      <c r="D719" s="55" t="s">
        <v>31</v>
      </c>
      <c r="E719" s="55" t="s">
        <v>32</v>
      </c>
      <c r="F719" s="55" t="s">
        <v>33</v>
      </c>
      <c r="G719" s="55" t="s">
        <v>34</v>
      </c>
      <c r="H719" s="56"/>
      <c r="I719" s="57" t="s">
        <v>12</v>
      </c>
      <c r="J719" s="57" t="s">
        <v>38</v>
      </c>
      <c r="K719" s="58" t="s">
        <v>29</v>
      </c>
      <c r="L719" s="59"/>
      <c r="M719" s="60"/>
    </row>
    <row r="720" spans="1:13" ht="20.25" customHeight="1">
      <c r="A720" s="268" t="s">
        <v>1161</v>
      </c>
      <c r="B720" s="275"/>
      <c r="C720" s="275" t="s">
        <v>662</v>
      </c>
      <c r="D720" s="55"/>
      <c r="E720" s="55" t="s">
        <v>258</v>
      </c>
      <c r="F720" s="55"/>
      <c r="G720" s="55"/>
      <c r="H720" s="353" t="s">
        <v>1162</v>
      </c>
      <c r="I720" s="305"/>
      <c r="J720" s="239" t="s">
        <v>641</v>
      </c>
      <c r="K720" s="272" t="s">
        <v>1165</v>
      </c>
      <c r="L720" s="88"/>
      <c r="M720" s="226" t="s">
        <v>1166</v>
      </c>
    </row>
    <row r="721" spans="1:13" ht="20.25" customHeight="1">
      <c r="A721" s="277"/>
      <c r="B721" s="259"/>
      <c r="C721" s="54"/>
      <c r="D721" s="55"/>
      <c r="E721" s="55"/>
      <c r="F721" s="55"/>
      <c r="G721" s="55"/>
      <c r="H721" s="354" t="s">
        <v>1163</v>
      </c>
      <c r="I721" s="305"/>
      <c r="J721" s="239"/>
      <c r="K721" s="249"/>
      <c r="L721" s="88"/>
      <c r="M721" s="258" t="s">
        <v>1167</v>
      </c>
    </row>
    <row r="722" spans="1:13" ht="20.25" customHeight="1">
      <c r="A722" s="53"/>
      <c r="B722" s="275"/>
      <c r="C722" s="242"/>
      <c r="D722" s="55"/>
      <c r="E722" s="55"/>
      <c r="F722" s="55"/>
      <c r="G722" s="55"/>
      <c r="H722" s="63" t="s">
        <v>1164</v>
      </c>
      <c r="I722" s="262">
        <f>38*300</f>
        <v>11400</v>
      </c>
      <c r="J722" s="239"/>
      <c r="K722" s="249"/>
      <c r="L722" s="88"/>
      <c r="M722" s="2"/>
    </row>
    <row r="723" spans="1:13" ht="20.25" customHeight="1">
      <c r="A723" s="90" t="s">
        <v>7</v>
      </c>
      <c r="B723" s="91"/>
      <c r="C723" s="92"/>
      <c r="D723" s="91"/>
      <c r="E723" s="91"/>
      <c r="F723" s="91"/>
      <c r="G723" s="93"/>
      <c r="H723" s="94"/>
      <c r="I723" s="95"/>
      <c r="J723" s="50"/>
      <c r="K723" s="252"/>
      <c r="L723" s="84"/>
      <c r="M723" s="253"/>
    </row>
    <row r="724" spans="1:13" ht="20.25" customHeight="1">
      <c r="A724" s="391" t="s">
        <v>8</v>
      </c>
      <c r="B724" s="391"/>
      <c r="C724" s="391"/>
      <c r="D724" s="391"/>
      <c r="E724" s="391"/>
      <c r="F724" s="391"/>
      <c r="G724" s="391"/>
      <c r="H724" s="391"/>
      <c r="I724" s="98">
        <f>SUM(I720:I722)</f>
        <v>11400</v>
      </c>
      <c r="J724" s="99"/>
      <c r="K724" s="3"/>
      <c r="L724" s="84"/>
      <c r="M724" s="253"/>
    </row>
    <row r="729" spans="1:11" ht="20.25" customHeight="1">
      <c r="A729" s="37" t="s">
        <v>1168</v>
      </c>
      <c r="B729" s="38"/>
      <c r="C729" s="38"/>
      <c r="D729" s="38"/>
      <c r="E729" s="38"/>
      <c r="F729" s="38"/>
      <c r="G729" s="39"/>
      <c r="H729" s="39"/>
      <c r="I729" s="40"/>
      <c r="J729" s="238"/>
      <c r="K729" s="40"/>
    </row>
    <row r="730" spans="1:11" ht="20.25" customHeight="1">
      <c r="A730" s="37" t="s">
        <v>799</v>
      </c>
      <c r="B730" s="41"/>
      <c r="C730" s="41"/>
      <c r="D730" s="41"/>
      <c r="E730" s="41"/>
      <c r="F730" s="41"/>
      <c r="G730" s="39"/>
      <c r="H730" s="39"/>
      <c r="I730" s="40"/>
      <c r="J730" s="238"/>
      <c r="K730" s="40"/>
    </row>
    <row r="731" spans="1:11" ht="20.25" customHeight="1">
      <c r="A731" s="42" t="s">
        <v>890</v>
      </c>
      <c r="B731" s="1"/>
      <c r="C731" s="1"/>
      <c r="D731" s="1"/>
      <c r="E731" s="1"/>
      <c r="F731" s="1"/>
      <c r="G731" s="39"/>
      <c r="H731" s="39"/>
      <c r="I731" s="40"/>
      <c r="J731" s="238"/>
      <c r="K731" s="43"/>
    </row>
    <row r="732" spans="1:11" ht="20.25" customHeight="1">
      <c r="A732" s="42" t="s">
        <v>891</v>
      </c>
      <c r="B732" s="1"/>
      <c r="C732" s="1"/>
      <c r="D732" s="1"/>
      <c r="E732" s="1"/>
      <c r="F732" s="1"/>
      <c r="G732" s="39"/>
      <c r="H732" s="39"/>
      <c r="I732" s="40"/>
      <c r="J732" s="238"/>
      <c r="K732" s="43"/>
    </row>
    <row r="733" spans="1:11" ht="20.25" customHeight="1">
      <c r="A733" s="42" t="s">
        <v>919</v>
      </c>
      <c r="B733" s="1"/>
      <c r="C733" s="1"/>
      <c r="D733" s="1"/>
      <c r="E733" s="1"/>
      <c r="F733" s="1"/>
      <c r="G733" s="39"/>
      <c r="H733" s="39"/>
      <c r="I733" s="40"/>
      <c r="J733" s="238"/>
      <c r="K733" s="43" t="s">
        <v>0</v>
      </c>
    </row>
    <row r="734" spans="1:11" ht="20.25" customHeight="1">
      <c r="A734" s="42" t="s">
        <v>1169</v>
      </c>
      <c r="B734" s="1"/>
      <c r="C734" s="1"/>
      <c r="D734" s="21"/>
      <c r="E734" s="21"/>
      <c r="F734" s="21"/>
      <c r="G734" s="39"/>
      <c r="H734" s="39"/>
      <c r="I734" s="40"/>
      <c r="J734" s="238"/>
      <c r="K734" s="43"/>
    </row>
    <row r="735" spans="1:11" ht="20.25" customHeight="1">
      <c r="A735" s="42" t="s">
        <v>1171</v>
      </c>
      <c r="B735" s="1"/>
      <c r="C735" s="1"/>
      <c r="D735" s="44"/>
      <c r="E735" s="44"/>
      <c r="F735" s="44"/>
      <c r="G735" s="39"/>
      <c r="H735" s="39"/>
      <c r="I735" s="40"/>
      <c r="J735" s="238"/>
      <c r="K735" s="40"/>
    </row>
    <row r="736" spans="1:11" ht="20.25" customHeight="1">
      <c r="A736" s="267" t="s">
        <v>1173</v>
      </c>
      <c r="B736" s="267"/>
      <c r="C736" s="267"/>
      <c r="D736" s="267"/>
      <c r="E736" s="267"/>
      <c r="F736" s="267"/>
      <c r="G736" s="267"/>
      <c r="H736" s="267"/>
      <c r="I736" s="267"/>
      <c r="J736" s="267"/>
      <c r="K736" s="40"/>
    </row>
    <row r="737" spans="1:11" ht="20.25" customHeight="1">
      <c r="A737" s="267" t="s">
        <v>1172</v>
      </c>
      <c r="B737" s="267"/>
      <c r="C737" s="267"/>
      <c r="D737" s="267"/>
      <c r="E737" s="267"/>
      <c r="F737" s="267"/>
      <c r="G737" s="267"/>
      <c r="H737" s="267"/>
      <c r="I737" s="267"/>
      <c r="J737" s="267"/>
      <c r="K737" s="40"/>
    </row>
    <row r="738" spans="1:11" ht="20.25" customHeight="1">
      <c r="A738" s="42" t="s">
        <v>1174</v>
      </c>
      <c r="B738" s="1"/>
      <c r="C738" s="1"/>
      <c r="D738" s="45"/>
      <c r="E738" s="45"/>
      <c r="F738" s="45"/>
      <c r="G738" s="39"/>
      <c r="H738" s="39"/>
      <c r="I738" s="40"/>
      <c r="J738" s="238"/>
      <c r="K738" s="40"/>
    </row>
    <row r="739" spans="1:11" ht="20.25" customHeight="1">
      <c r="A739" s="106" t="s">
        <v>1175</v>
      </c>
      <c r="B739" s="1"/>
      <c r="C739" s="1"/>
      <c r="D739" s="45"/>
      <c r="E739" s="45"/>
      <c r="F739" s="45"/>
      <c r="G739" s="39"/>
      <c r="H739" s="39"/>
      <c r="I739" s="40"/>
      <c r="J739" s="238"/>
      <c r="K739" s="40"/>
    </row>
    <row r="740" spans="1:11" ht="20.25" customHeight="1">
      <c r="A740" s="106" t="s">
        <v>1176</v>
      </c>
      <c r="B740" s="1"/>
      <c r="C740" s="1"/>
      <c r="D740" s="45"/>
      <c r="E740" s="45"/>
      <c r="F740" s="45"/>
      <c r="G740" s="39"/>
      <c r="H740" s="39"/>
      <c r="I740" s="40"/>
      <c r="J740" s="238"/>
      <c r="K740" s="40"/>
    </row>
    <row r="741" spans="1:11" ht="20.25" customHeight="1">
      <c r="A741" s="42" t="s">
        <v>808</v>
      </c>
      <c r="B741" s="1"/>
      <c r="C741" s="1"/>
      <c r="D741" s="45"/>
      <c r="E741" s="45"/>
      <c r="F741" s="45"/>
      <c r="G741" s="39"/>
      <c r="H741" s="39"/>
      <c r="I741" s="40"/>
      <c r="J741" s="238"/>
      <c r="K741" s="40"/>
    </row>
    <row r="742" spans="1:11" ht="20.25" customHeight="1">
      <c r="A742" s="228" t="s">
        <v>1178</v>
      </c>
      <c r="B742" s="1"/>
      <c r="C742" s="1"/>
      <c r="D742" s="45"/>
      <c r="E742" s="45"/>
      <c r="F742" s="45"/>
      <c r="G742" s="39"/>
      <c r="H742" s="39"/>
      <c r="I742" s="40"/>
      <c r="J742" s="238"/>
      <c r="K742" s="40"/>
    </row>
    <row r="743" spans="1:11" ht="20.25" customHeight="1">
      <c r="A743" s="228" t="s">
        <v>1177</v>
      </c>
      <c r="B743" s="1"/>
      <c r="C743" s="1"/>
      <c r="D743" s="45"/>
      <c r="E743" s="45"/>
      <c r="F743" s="45"/>
      <c r="G743" s="39"/>
      <c r="H743" s="39"/>
      <c r="I743" s="40"/>
      <c r="J743" s="238"/>
      <c r="K743" s="40"/>
    </row>
    <row r="744" spans="1:11" ht="20.25" customHeight="1">
      <c r="A744" s="228" t="s">
        <v>1170</v>
      </c>
      <c r="B744" s="1"/>
      <c r="C744" s="1"/>
      <c r="D744" s="45"/>
      <c r="E744" s="45"/>
      <c r="F744" s="45"/>
      <c r="G744" s="39"/>
      <c r="H744" s="39"/>
      <c r="I744" s="40"/>
      <c r="J744" s="238"/>
      <c r="K744" s="40"/>
    </row>
    <row r="745" spans="1:13" ht="20.25" customHeight="1">
      <c r="A745" s="47" t="s">
        <v>36</v>
      </c>
      <c r="B745" s="48" t="s">
        <v>2</v>
      </c>
      <c r="C745" s="48" t="s">
        <v>4</v>
      </c>
      <c r="D745" s="392" t="s">
        <v>37</v>
      </c>
      <c r="E745" s="392"/>
      <c r="F745" s="392"/>
      <c r="G745" s="392"/>
      <c r="H745" s="49" t="s">
        <v>35</v>
      </c>
      <c r="I745" s="50" t="s">
        <v>11</v>
      </c>
      <c r="J745" s="50" t="s">
        <v>26</v>
      </c>
      <c r="K745" s="50" t="s">
        <v>5</v>
      </c>
      <c r="L745" s="51" t="s">
        <v>6</v>
      </c>
      <c r="M745" s="52" t="s">
        <v>3</v>
      </c>
    </row>
    <row r="746" spans="1:13" ht="20.25" customHeight="1">
      <c r="A746" s="53"/>
      <c r="B746" s="54" t="s">
        <v>10</v>
      </c>
      <c r="C746" s="54" t="s">
        <v>30</v>
      </c>
      <c r="D746" s="55" t="s">
        <v>31</v>
      </c>
      <c r="E746" s="55" t="s">
        <v>32</v>
      </c>
      <c r="F746" s="55" t="s">
        <v>33</v>
      </c>
      <c r="G746" s="55" t="s">
        <v>34</v>
      </c>
      <c r="H746" s="56"/>
      <c r="I746" s="57" t="s">
        <v>12</v>
      </c>
      <c r="J746" s="57" t="s">
        <v>38</v>
      </c>
      <c r="K746" s="58" t="s">
        <v>29</v>
      </c>
      <c r="L746" s="59"/>
      <c r="M746" s="60"/>
    </row>
    <row r="747" spans="1:13" ht="20.25" customHeight="1">
      <c r="A747" s="268" t="s">
        <v>1179</v>
      </c>
      <c r="B747" s="275"/>
      <c r="C747" s="275"/>
      <c r="D747" s="55"/>
      <c r="E747" s="55"/>
      <c r="F747" s="55"/>
      <c r="G747" s="55"/>
      <c r="H747" s="341" t="s">
        <v>793</v>
      </c>
      <c r="I747" s="305"/>
      <c r="J747" s="239" t="s">
        <v>641</v>
      </c>
      <c r="K747" s="249" t="s">
        <v>1226</v>
      </c>
      <c r="L747" s="88"/>
      <c r="M747" s="226" t="s">
        <v>1195</v>
      </c>
    </row>
    <row r="748" spans="1:13" ht="20.25" customHeight="1">
      <c r="A748" s="277" t="s">
        <v>1222</v>
      </c>
      <c r="B748" s="259" t="s">
        <v>697</v>
      </c>
      <c r="C748" s="242" t="s">
        <v>665</v>
      </c>
      <c r="D748" s="55"/>
      <c r="E748" s="55" t="s">
        <v>258</v>
      </c>
      <c r="F748" s="55"/>
      <c r="G748" s="55"/>
      <c r="H748" s="72" t="s">
        <v>1180</v>
      </c>
      <c r="I748" s="305">
        <f>68*60</f>
        <v>4080</v>
      </c>
      <c r="J748" s="239"/>
      <c r="K748" s="249" t="s">
        <v>1227</v>
      </c>
      <c r="L748" s="88"/>
      <c r="M748" s="357" t="s">
        <v>1167</v>
      </c>
    </row>
    <row r="749" spans="1:13" ht="20.25" customHeight="1">
      <c r="A749" s="53" t="s">
        <v>1223</v>
      </c>
      <c r="B749" s="275" t="s">
        <v>1224</v>
      </c>
      <c r="C749" s="242" t="s">
        <v>754</v>
      </c>
      <c r="D749" s="55"/>
      <c r="E749" s="55" t="s">
        <v>258</v>
      </c>
      <c r="F749" s="55"/>
      <c r="G749" s="55"/>
      <c r="H749" s="63" t="s">
        <v>769</v>
      </c>
      <c r="I749" s="264"/>
      <c r="J749" s="239"/>
      <c r="K749" s="249" t="s">
        <v>1228</v>
      </c>
      <c r="L749" s="88"/>
      <c r="M749" s="2"/>
    </row>
    <row r="750" spans="1:13" ht="20.25" customHeight="1">
      <c r="A750" s="53"/>
      <c r="B750" s="275" t="s">
        <v>1225</v>
      </c>
      <c r="C750" s="242"/>
      <c r="D750" s="55"/>
      <c r="E750" s="55"/>
      <c r="F750" s="55"/>
      <c r="G750" s="55"/>
      <c r="H750" s="225" t="s">
        <v>1181</v>
      </c>
      <c r="I750" s="266">
        <f>68*25*2</f>
        <v>3400</v>
      </c>
      <c r="J750" s="239"/>
      <c r="K750" s="249"/>
      <c r="L750" s="88"/>
      <c r="M750" s="2"/>
    </row>
    <row r="751" spans="1:13" ht="20.25" customHeight="1">
      <c r="A751" s="53"/>
      <c r="B751" s="275"/>
      <c r="C751" s="242"/>
      <c r="D751" s="55"/>
      <c r="E751" s="55"/>
      <c r="F751" s="55"/>
      <c r="G751" s="55"/>
      <c r="H751" s="355" t="s">
        <v>1182</v>
      </c>
      <c r="I751" s="264"/>
      <c r="J751" s="239"/>
      <c r="K751" s="249"/>
      <c r="L751" s="88"/>
      <c r="M751" s="2"/>
    </row>
    <row r="752" spans="1:13" ht="20.25" customHeight="1">
      <c r="A752" s="53"/>
      <c r="B752" s="259"/>
      <c r="C752" s="54"/>
      <c r="D752" s="55"/>
      <c r="E752" s="55"/>
      <c r="F752" s="55"/>
      <c r="G752" s="55"/>
      <c r="H752" s="356" t="s">
        <v>1183</v>
      </c>
      <c r="I752" s="266"/>
      <c r="J752" s="239"/>
      <c r="K752" s="249"/>
      <c r="L752" s="88"/>
      <c r="M752" s="2"/>
    </row>
    <row r="753" spans="1:13" ht="20.25" customHeight="1">
      <c r="A753" s="53"/>
      <c r="B753" s="254"/>
      <c r="C753" s="54"/>
      <c r="D753" s="55"/>
      <c r="E753" s="55"/>
      <c r="F753" s="55"/>
      <c r="G753" s="55"/>
      <c r="H753" s="255" t="s">
        <v>1184</v>
      </c>
      <c r="I753" s="262">
        <f>2000*3</f>
        <v>6000</v>
      </c>
      <c r="J753" s="239"/>
      <c r="K753" s="249"/>
      <c r="L753" s="88"/>
      <c r="M753" s="2"/>
    </row>
    <row r="754" spans="1:13" ht="20.25" customHeight="1">
      <c r="A754" s="53"/>
      <c r="B754" s="254"/>
      <c r="C754" s="54"/>
      <c r="D754" s="55"/>
      <c r="E754" s="55"/>
      <c r="F754" s="55"/>
      <c r="G754" s="55"/>
      <c r="H754" s="330"/>
      <c r="I754" s="305"/>
      <c r="J754" s="271"/>
      <c r="K754" s="249"/>
      <c r="L754" s="88"/>
      <c r="M754" s="2"/>
    </row>
    <row r="755" spans="1:13" ht="20.25" customHeight="1">
      <c r="A755" s="47" t="s">
        <v>36</v>
      </c>
      <c r="B755" s="48" t="s">
        <v>2</v>
      </c>
      <c r="C755" s="48" t="s">
        <v>4</v>
      </c>
      <c r="D755" s="392" t="s">
        <v>37</v>
      </c>
      <c r="E755" s="392"/>
      <c r="F755" s="392"/>
      <c r="G755" s="392"/>
      <c r="H755" s="49" t="s">
        <v>35</v>
      </c>
      <c r="I755" s="50" t="s">
        <v>11</v>
      </c>
      <c r="J755" s="50" t="s">
        <v>26</v>
      </c>
      <c r="K755" s="50" t="s">
        <v>5</v>
      </c>
      <c r="L755" s="51" t="s">
        <v>6</v>
      </c>
      <c r="M755" s="52" t="s">
        <v>3</v>
      </c>
    </row>
    <row r="756" spans="1:13" ht="20.25" customHeight="1">
      <c r="A756" s="53"/>
      <c r="B756" s="54" t="s">
        <v>10</v>
      </c>
      <c r="C756" s="54" t="s">
        <v>30</v>
      </c>
      <c r="D756" s="55" t="s">
        <v>31</v>
      </c>
      <c r="E756" s="55" t="s">
        <v>32</v>
      </c>
      <c r="F756" s="55" t="s">
        <v>33</v>
      </c>
      <c r="G756" s="55" t="s">
        <v>34</v>
      </c>
      <c r="H756" s="56"/>
      <c r="I756" s="57" t="s">
        <v>12</v>
      </c>
      <c r="J756" s="57" t="s">
        <v>38</v>
      </c>
      <c r="K756" s="58" t="s">
        <v>29</v>
      </c>
      <c r="L756" s="59"/>
      <c r="M756" s="60"/>
    </row>
    <row r="757" spans="1:13" ht="20.25" customHeight="1">
      <c r="A757" s="53"/>
      <c r="B757" s="275"/>
      <c r="C757" s="242"/>
      <c r="D757" s="55"/>
      <c r="E757" s="55"/>
      <c r="F757" s="55"/>
      <c r="G757" s="55"/>
      <c r="H757" s="255" t="s">
        <v>1185</v>
      </c>
      <c r="I757" s="262"/>
      <c r="J757" s="239" t="s">
        <v>641</v>
      </c>
      <c r="K757" s="58"/>
      <c r="L757" s="59"/>
      <c r="M757" s="226"/>
    </row>
    <row r="758" spans="1:13" ht="20.25" customHeight="1">
      <c r="A758" s="53"/>
      <c r="B758" s="259"/>
      <c r="C758" s="54"/>
      <c r="D758" s="55"/>
      <c r="E758" s="55"/>
      <c r="F758" s="55"/>
      <c r="G758" s="55"/>
      <c r="H758" s="225" t="s">
        <v>1186</v>
      </c>
      <c r="I758" s="302"/>
      <c r="J758" s="271"/>
      <c r="K758" s="58"/>
      <c r="L758" s="59"/>
      <c r="M758" s="258"/>
    </row>
    <row r="759" spans="1:13" ht="20.25" customHeight="1">
      <c r="A759" s="53"/>
      <c r="B759" s="275"/>
      <c r="C759" s="242"/>
      <c r="D759" s="55"/>
      <c r="E759" s="55"/>
      <c r="F759" s="55"/>
      <c r="G759" s="55"/>
      <c r="H759" s="341" t="s">
        <v>1187</v>
      </c>
      <c r="I759" s="305">
        <v>1000</v>
      </c>
      <c r="J759" s="239"/>
      <c r="K759" s="249"/>
      <c r="L759" s="59"/>
      <c r="M759" s="60"/>
    </row>
    <row r="760" spans="1:13" ht="20.25" customHeight="1">
      <c r="A760" s="53"/>
      <c r="B760" s="259"/>
      <c r="C760" s="54"/>
      <c r="D760" s="55"/>
      <c r="E760" s="55"/>
      <c r="F760" s="55"/>
      <c r="G760" s="55"/>
      <c r="H760" s="72" t="s">
        <v>1130</v>
      </c>
      <c r="I760" s="305">
        <v>800</v>
      </c>
      <c r="J760" s="271"/>
      <c r="K760" s="249"/>
      <c r="L760" s="59"/>
      <c r="M760" s="60"/>
    </row>
    <row r="761" spans="1:13" ht="20.25" customHeight="1">
      <c r="A761" s="53"/>
      <c r="B761" s="54"/>
      <c r="C761" s="54"/>
      <c r="D761" s="55"/>
      <c r="E761" s="55"/>
      <c r="F761" s="55"/>
      <c r="G761" s="55"/>
      <c r="H761" s="63" t="s">
        <v>1188</v>
      </c>
      <c r="I761" s="262">
        <v>500</v>
      </c>
      <c r="J761" s="271"/>
      <c r="K761" s="58"/>
      <c r="L761" s="59"/>
      <c r="M761" s="60"/>
    </row>
    <row r="762" spans="1:13" ht="20.25" customHeight="1">
      <c r="A762" s="53"/>
      <c r="B762" s="54"/>
      <c r="C762" s="54"/>
      <c r="D762" s="55"/>
      <c r="E762" s="55"/>
      <c r="F762" s="55"/>
      <c r="G762" s="55"/>
      <c r="H762" s="225" t="s">
        <v>1190</v>
      </c>
      <c r="I762" s="266"/>
      <c r="J762" s="271"/>
      <c r="K762" s="58"/>
      <c r="L762" s="59"/>
      <c r="M762" s="60"/>
    </row>
    <row r="763" spans="1:13" ht="20.25" customHeight="1">
      <c r="A763" s="53"/>
      <c r="B763" s="54"/>
      <c r="C763" s="54"/>
      <c r="D763" s="55"/>
      <c r="E763" s="55"/>
      <c r="F763" s="55"/>
      <c r="G763" s="55"/>
      <c r="H763" s="255" t="s">
        <v>1189</v>
      </c>
      <c r="I763" s="266">
        <f>3*300</f>
        <v>900</v>
      </c>
      <c r="J763" s="271"/>
      <c r="K763" s="58"/>
      <c r="L763" s="59"/>
      <c r="M763" s="60"/>
    </row>
    <row r="764" spans="1:13" ht="20.25" customHeight="1">
      <c r="A764" s="53"/>
      <c r="B764" s="54"/>
      <c r="C764" s="54"/>
      <c r="D764" s="55"/>
      <c r="E764" s="55"/>
      <c r="F764" s="55"/>
      <c r="G764" s="55"/>
      <c r="H764" s="330" t="s">
        <v>1191</v>
      </c>
      <c r="I764" s="305"/>
      <c r="J764" s="271"/>
      <c r="K764" s="58"/>
      <c r="L764" s="59"/>
      <c r="M764" s="60"/>
    </row>
    <row r="765" spans="1:13" ht="20.25" customHeight="1">
      <c r="A765" s="53"/>
      <c r="B765" s="254"/>
      <c r="C765" s="242"/>
      <c r="D765" s="55"/>
      <c r="E765" s="55"/>
      <c r="F765" s="55"/>
      <c r="G765" s="55"/>
      <c r="H765" s="263" t="s">
        <v>1192</v>
      </c>
      <c r="I765" s="262"/>
      <c r="J765" s="239"/>
      <c r="K765" s="272"/>
      <c r="L765" s="59"/>
      <c r="M765" s="226"/>
    </row>
    <row r="766" spans="1:13" ht="20.25" customHeight="1">
      <c r="A766" s="53"/>
      <c r="B766" s="259"/>
      <c r="C766" s="54"/>
      <c r="D766" s="55"/>
      <c r="E766" s="55"/>
      <c r="F766" s="55"/>
      <c r="G766" s="55"/>
      <c r="H766" s="72" t="s">
        <v>1193</v>
      </c>
      <c r="I766" s="302"/>
      <c r="J766" s="57"/>
      <c r="K766" s="58"/>
      <c r="L766" s="59"/>
      <c r="M766" s="258"/>
    </row>
    <row r="767" spans="1:13" ht="20.25" customHeight="1">
      <c r="A767" s="53"/>
      <c r="B767" s="275"/>
      <c r="C767" s="242"/>
      <c r="D767" s="55"/>
      <c r="E767" s="55"/>
      <c r="F767" s="55"/>
      <c r="G767" s="55"/>
      <c r="H767" s="355" t="s">
        <v>1194</v>
      </c>
      <c r="I767" s="262">
        <f>23*300</f>
        <v>6900</v>
      </c>
      <c r="J767" s="239"/>
      <c r="K767" s="58"/>
      <c r="L767" s="59"/>
      <c r="M767" s="60"/>
    </row>
    <row r="768" spans="1:13" ht="20.25" customHeight="1">
      <c r="A768" s="53"/>
      <c r="B768" s="259"/>
      <c r="C768" s="54"/>
      <c r="D768" s="55"/>
      <c r="E768" s="55"/>
      <c r="F768" s="55"/>
      <c r="G768" s="55"/>
      <c r="H768" s="225" t="s">
        <v>859</v>
      </c>
      <c r="I768" s="266">
        <v>4000</v>
      </c>
      <c r="J768" s="57"/>
      <c r="K768" s="58"/>
      <c r="L768" s="59"/>
      <c r="M768" s="60"/>
    </row>
    <row r="769" spans="1:13" ht="20.25" customHeight="1">
      <c r="A769" s="90" t="s">
        <v>7</v>
      </c>
      <c r="B769" s="91"/>
      <c r="C769" s="92"/>
      <c r="D769" s="91"/>
      <c r="E769" s="91"/>
      <c r="F769" s="91"/>
      <c r="G769" s="93"/>
      <c r="H769" s="94"/>
      <c r="I769" s="95"/>
      <c r="J769" s="50"/>
      <c r="K769" s="252"/>
      <c r="L769" s="84"/>
      <c r="M769" s="253"/>
    </row>
    <row r="770" spans="1:13" ht="20.25" customHeight="1">
      <c r="A770" s="391" t="s">
        <v>8</v>
      </c>
      <c r="B770" s="391"/>
      <c r="C770" s="391"/>
      <c r="D770" s="391"/>
      <c r="E770" s="391"/>
      <c r="F770" s="391"/>
      <c r="G770" s="391"/>
      <c r="H770" s="391"/>
      <c r="I770" s="98">
        <f>SUM(I747:I768)</f>
        <v>27580</v>
      </c>
      <c r="J770" s="99"/>
      <c r="K770" s="3"/>
      <c r="L770" s="84"/>
      <c r="M770" s="253"/>
    </row>
    <row r="781" spans="1:11" ht="20.25" customHeight="1">
      <c r="A781" s="37" t="s">
        <v>1196</v>
      </c>
      <c r="B781" s="38"/>
      <c r="C781" s="38"/>
      <c r="D781" s="38"/>
      <c r="E781" s="38"/>
      <c r="F781" s="38"/>
      <c r="G781" s="39"/>
      <c r="H781" s="39"/>
      <c r="I781" s="40"/>
      <c r="J781" s="238"/>
      <c r="K781" s="40"/>
    </row>
    <row r="782" spans="1:11" ht="20.25" customHeight="1">
      <c r="A782" s="37" t="s">
        <v>799</v>
      </c>
      <c r="B782" s="41"/>
      <c r="C782" s="41"/>
      <c r="D782" s="41"/>
      <c r="E782" s="41"/>
      <c r="F782" s="41"/>
      <c r="G782" s="39"/>
      <c r="H782" s="39"/>
      <c r="I782" s="40"/>
      <c r="J782" s="238"/>
      <c r="K782" s="40"/>
    </row>
    <row r="783" spans="1:11" ht="20.25" customHeight="1">
      <c r="A783" s="42" t="s">
        <v>890</v>
      </c>
      <c r="B783" s="1"/>
      <c r="C783" s="1"/>
      <c r="D783" s="1"/>
      <c r="E783" s="1"/>
      <c r="F783" s="1"/>
      <c r="G783" s="39"/>
      <c r="H783" s="39"/>
      <c r="I783" s="40"/>
      <c r="J783" s="238"/>
      <c r="K783" s="43"/>
    </row>
    <row r="784" spans="1:11" ht="20.25" customHeight="1">
      <c r="A784" s="42" t="s">
        <v>891</v>
      </c>
      <c r="B784" s="1"/>
      <c r="C784" s="1"/>
      <c r="D784" s="1"/>
      <c r="E784" s="1"/>
      <c r="F784" s="1"/>
      <c r="G784" s="39"/>
      <c r="H784" s="39"/>
      <c r="I784" s="40"/>
      <c r="J784" s="238"/>
      <c r="K784" s="43"/>
    </row>
    <row r="785" spans="1:11" ht="20.25" customHeight="1">
      <c r="A785" s="42" t="s">
        <v>919</v>
      </c>
      <c r="B785" s="1"/>
      <c r="C785" s="1"/>
      <c r="D785" s="1"/>
      <c r="E785" s="1"/>
      <c r="F785" s="1"/>
      <c r="G785" s="39"/>
      <c r="H785" s="39"/>
      <c r="I785" s="40"/>
      <c r="J785" s="238"/>
      <c r="K785" s="43" t="s">
        <v>0</v>
      </c>
    </row>
    <row r="786" spans="1:11" ht="20.25" customHeight="1">
      <c r="A786" s="42" t="s">
        <v>1197</v>
      </c>
      <c r="B786" s="1"/>
      <c r="C786" s="1"/>
      <c r="D786" s="21"/>
      <c r="E786" s="21"/>
      <c r="F786" s="21"/>
      <c r="G786" s="39"/>
      <c r="H786" s="39"/>
      <c r="I786" s="40"/>
      <c r="J786" s="238"/>
      <c r="K786" s="43"/>
    </row>
    <row r="787" spans="1:11" ht="20.25" customHeight="1">
      <c r="A787" s="42" t="s">
        <v>1200</v>
      </c>
      <c r="B787" s="1"/>
      <c r="C787" s="1"/>
      <c r="D787" s="44"/>
      <c r="E787" s="44"/>
      <c r="F787" s="44"/>
      <c r="G787" s="39"/>
      <c r="H787" s="39"/>
      <c r="I787" s="40"/>
      <c r="J787" s="238"/>
      <c r="K787" s="40"/>
    </row>
    <row r="788" spans="1:11" ht="20.25" customHeight="1">
      <c r="A788" s="267" t="s">
        <v>1204</v>
      </c>
      <c r="B788" s="267"/>
      <c r="C788" s="267"/>
      <c r="D788" s="267"/>
      <c r="E788" s="267"/>
      <c r="F788" s="267"/>
      <c r="G788" s="267"/>
      <c r="H788" s="267"/>
      <c r="I788" s="267"/>
      <c r="J788" s="267"/>
      <c r="K788" s="40"/>
    </row>
    <row r="789" spans="1:11" ht="20.25" customHeight="1">
      <c r="A789" s="267" t="s">
        <v>1201</v>
      </c>
      <c r="B789" s="267"/>
      <c r="C789" s="267"/>
      <c r="D789" s="267"/>
      <c r="E789" s="267"/>
      <c r="F789" s="267"/>
      <c r="G789" s="267"/>
      <c r="H789" s="267"/>
      <c r="I789" s="267"/>
      <c r="J789" s="267"/>
      <c r="K789" s="40"/>
    </row>
    <row r="790" spans="1:11" ht="20.25" customHeight="1">
      <c r="A790" s="42" t="s">
        <v>1202</v>
      </c>
      <c r="B790" s="1"/>
      <c r="C790" s="1"/>
      <c r="D790" s="45"/>
      <c r="E790" s="45"/>
      <c r="F790" s="45"/>
      <c r="G790" s="39"/>
      <c r="H790" s="39"/>
      <c r="I790" s="40"/>
      <c r="J790" s="238"/>
      <c r="K790" s="40"/>
    </row>
    <row r="791" spans="1:11" ht="20.25" customHeight="1">
      <c r="A791" s="106" t="s">
        <v>1203</v>
      </c>
      <c r="B791" s="1"/>
      <c r="C791" s="1"/>
      <c r="D791" s="45"/>
      <c r="E791" s="45"/>
      <c r="F791" s="45"/>
      <c r="G791" s="39"/>
      <c r="H791" s="39"/>
      <c r="I791" s="40"/>
      <c r="J791" s="238"/>
      <c r="K791" s="40"/>
    </row>
    <row r="792" spans="1:11" ht="20.25" customHeight="1">
      <c r="A792" s="42" t="s">
        <v>808</v>
      </c>
      <c r="B792" s="1"/>
      <c r="C792" s="1"/>
      <c r="D792" s="45"/>
      <c r="E792" s="45"/>
      <c r="F792" s="45"/>
      <c r="G792" s="39"/>
      <c r="H792" s="39"/>
      <c r="I792" s="40"/>
      <c r="J792" s="238"/>
      <c r="K792" s="40"/>
    </row>
    <row r="793" spans="1:11" ht="20.25" customHeight="1">
      <c r="A793" s="228" t="s">
        <v>1198</v>
      </c>
      <c r="B793" s="1"/>
      <c r="C793" s="1"/>
      <c r="D793" s="45"/>
      <c r="E793" s="45"/>
      <c r="F793" s="45"/>
      <c r="G793" s="39"/>
      <c r="H793" s="39"/>
      <c r="I793" s="40"/>
      <c r="J793" s="238"/>
      <c r="K793" s="40"/>
    </row>
    <row r="794" spans="1:11" ht="20.25" customHeight="1">
      <c r="A794" s="228" t="s">
        <v>1199</v>
      </c>
      <c r="B794" s="1"/>
      <c r="C794" s="1"/>
      <c r="D794" s="45"/>
      <c r="E794" s="45"/>
      <c r="F794" s="45"/>
      <c r="G794" s="39"/>
      <c r="H794" s="39"/>
      <c r="I794" s="40"/>
      <c r="J794" s="238"/>
      <c r="K794" s="40"/>
    </row>
    <row r="795" spans="1:13" ht="20.25" customHeight="1">
      <c r="A795" s="47" t="s">
        <v>36</v>
      </c>
      <c r="B795" s="48" t="s">
        <v>2</v>
      </c>
      <c r="C795" s="48" t="s">
        <v>4</v>
      </c>
      <c r="D795" s="392" t="s">
        <v>37</v>
      </c>
      <c r="E795" s="392"/>
      <c r="F795" s="392"/>
      <c r="G795" s="392"/>
      <c r="H795" s="49" t="s">
        <v>35</v>
      </c>
      <c r="I795" s="50" t="s">
        <v>11</v>
      </c>
      <c r="J795" s="50" t="s">
        <v>26</v>
      </c>
      <c r="K795" s="50" t="s">
        <v>5</v>
      </c>
      <c r="L795" s="51" t="s">
        <v>6</v>
      </c>
      <c r="M795" s="52" t="s">
        <v>3</v>
      </c>
    </row>
    <row r="796" spans="1:13" ht="20.25" customHeight="1">
      <c r="A796" s="53"/>
      <c r="B796" s="54" t="s">
        <v>10</v>
      </c>
      <c r="C796" s="54" t="s">
        <v>30</v>
      </c>
      <c r="D796" s="55" t="s">
        <v>31</v>
      </c>
      <c r="E796" s="55" t="s">
        <v>32</v>
      </c>
      <c r="F796" s="55" t="s">
        <v>33</v>
      </c>
      <c r="G796" s="55" t="s">
        <v>34</v>
      </c>
      <c r="H796" s="56"/>
      <c r="I796" s="57" t="s">
        <v>12</v>
      </c>
      <c r="J796" s="57" t="s">
        <v>38</v>
      </c>
      <c r="K796" s="58" t="s">
        <v>29</v>
      </c>
      <c r="L796" s="59"/>
      <c r="M796" s="60"/>
    </row>
    <row r="797" spans="1:13" ht="20.25" customHeight="1">
      <c r="A797" s="268" t="s">
        <v>1205</v>
      </c>
      <c r="B797" s="275" t="s">
        <v>697</v>
      </c>
      <c r="C797" s="275" t="s">
        <v>662</v>
      </c>
      <c r="D797" s="55"/>
      <c r="E797" s="55" t="s">
        <v>258</v>
      </c>
      <c r="F797" s="55"/>
      <c r="G797" s="55"/>
      <c r="H797" s="63" t="s">
        <v>769</v>
      </c>
      <c r="I797" s="264"/>
      <c r="J797" s="239"/>
      <c r="K797" s="272" t="s">
        <v>1004</v>
      </c>
      <c r="L797" s="88"/>
      <c r="M797" s="226" t="s">
        <v>1229</v>
      </c>
    </row>
    <row r="798" spans="1:13" ht="20.25" customHeight="1">
      <c r="A798" s="277" t="s">
        <v>1206</v>
      </c>
      <c r="B798" s="259" t="s">
        <v>999</v>
      </c>
      <c r="C798" s="54"/>
      <c r="D798" s="55"/>
      <c r="E798" s="55"/>
      <c r="F798" s="55"/>
      <c r="G798" s="55"/>
      <c r="H798" s="225" t="s">
        <v>971</v>
      </c>
      <c r="I798" s="266">
        <f>50*25*2</f>
        <v>2500</v>
      </c>
      <c r="J798" s="239" t="s">
        <v>641</v>
      </c>
      <c r="K798" s="249"/>
      <c r="L798" s="88"/>
      <c r="M798" s="357" t="s">
        <v>1167</v>
      </c>
    </row>
    <row r="799" spans="1:13" ht="20.25" customHeight="1">
      <c r="A799" s="53"/>
      <c r="B799" s="275"/>
      <c r="C799" s="242"/>
      <c r="D799" s="55"/>
      <c r="E799" s="55"/>
      <c r="F799" s="55"/>
      <c r="G799" s="55"/>
      <c r="H799" s="82" t="s">
        <v>703</v>
      </c>
      <c r="I799" s="302">
        <f>SUM(I790:I798)</f>
        <v>2500</v>
      </c>
      <c r="J799" s="239"/>
      <c r="K799" s="249"/>
      <c r="L799" s="88"/>
      <c r="M799" s="2"/>
    </row>
    <row r="800" spans="1:13" ht="20.25" customHeight="1">
      <c r="A800" s="53" t="s">
        <v>1207</v>
      </c>
      <c r="B800" s="275" t="s">
        <v>697</v>
      </c>
      <c r="C800" s="242" t="s">
        <v>665</v>
      </c>
      <c r="D800" s="55"/>
      <c r="E800" s="55" t="s">
        <v>258</v>
      </c>
      <c r="F800" s="55"/>
      <c r="G800" s="55"/>
      <c r="H800" s="341" t="s">
        <v>793</v>
      </c>
      <c r="I800" s="305"/>
      <c r="J800" s="239"/>
      <c r="K800" s="249"/>
      <c r="L800" s="88"/>
      <c r="M800" s="2"/>
    </row>
    <row r="801" spans="1:13" ht="20.25" customHeight="1">
      <c r="A801" s="53" t="s">
        <v>1208</v>
      </c>
      <c r="B801" s="259" t="s">
        <v>1236</v>
      </c>
      <c r="C801" s="242"/>
      <c r="D801" s="55"/>
      <c r="E801" s="55"/>
      <c r="F801" s="55"/>
      <c r="G801" s="55"/>
      <c r="H801" s="72" t="s">
        <v>1209</v>
      </c>
      <c r="I801" s="305">
        <f>100*60</f>
        <v>6000</v>
      </c>
      <c r="J801" s="239"/>
      <c r="K801" s="249"/>
      <c r="L801" s="88"/>
      <c r="M801" s="2"/>
    </row>
    <row r="802" spans="1:13" ht="20.25" customHeight="1">
      <c r="A802" s="53"/>
      <c r="B802" s="275"/>
      <c r="C802" s="242"/>
      <c r="D802" s="55"/>
      <c r="E802" s="55"/>
      <c r="F802" s="55"/>
      <c r="G802" s="55"/>
      <c r="H802" s="63" t="s">
        <v>769</v>
      </c>
      <c r="I802" s="264"/>
      <c r="J802" s="239"/>
      <c r="K802" s="249"/>
      <c r="L802" s="88"/>
      <c r="M802" s="2"/>
    </row>
    <row r="803" spans="1:13" ht="20.25" customHeight="1">
      <c r="A803" s="53"/>
      <c r="B803" s="275"/>
      <c r="C803" s="242"/>
      <c r="D803" s="55"/>
      <c r="E803" s="55"/>
      <c r="F803" s="55"/>
      <c r="G803" s="55"/>
      <c r="H803" s="225" t="s">
        <v>981</v>
      </c>
      <c r="I803" s="266">
        <f>100*25*2</f>
        <v>5000</v>
      </c>
      <c r="J803" s="239"/>
      <c r="K803" s="249"/>
      <c r="L803" s="88"/>
      <c r="M803" s="2"/>
    </row>
    <row r="804" spans="1:13" ht="20.25" customHeight="1">
      <c r="A804" s="53"/>
      <c r="B804" s="259"/>
      <c r="C804" s="54"/>
      <c r="D804" s="55"/>
      <c r="E804" s="55"/>
      <c r="F804" s="55"/>
      <c r="G804" s="55"/>
      <c r="H804" s="263" t="s">
        <v>1119</v>
      </c>
      <c r="I804" s="262"/>
      <c r="J804" s="239"/>
      <c r="K804" s="249"/>
      <c r="L804" s="88"/>
      <c r="M804" s="2"/>
    </row>
    <row r="805" spans="1:13" ht="20.25" customHeight="1">
      <c r="A805" s="53"/>
      <c r="B805" s="254"/>
      <c r="C805" s="54"/>
      <c r="D805" s="55"/>
      <c r="E805" s="55"/>
      <c r="F805" s="55"/>
      <c r="G805" s="55"/>
      <c r="H805" s="330" t="s">
        <v>1210</v>
      </c>
      <c r="I805" s="305"/>
      <c r="J805" s="239"/>
      <c r="K805" s="249"/>
      <c r="L805" s="88"/>
      <c r="M805" s="2"/>
    </row>
    <row r="806" spans="1:13" ht="20.25" customHeight="1">
      <c r="A806" s="53"/>
      <c r="B806" s="254"/>
      <c r="C806" s="54"/>
      <c r="D806" s="55"/>
      <c r="E806" s="55"/>
      <c r="F806" s="55"/>
      <c r="G806" s="55"/>
      <c r="H806" s="330" t="s">
        <v>1211</v>
      </c>
      <c r="I806" s="305">
        <f>600*6*2*2</f>
        <v>14400</v>
      </c>
      <c r="J806" s="271"/>
      <c r="K806" s="249"/>
      <c r="L806" s="88"/>
      <c r="M806" s="2"/>
    </row>
    <row r="807" spans="1:13" ht="20.25" customHeight="1">
      <c r="A807" s="47" t="s">
        <v>36</v>
      </c>
      <c r="B807" s="48" t="s">
        <v>2</v>
      </c>
      <c r="C807" s="48" t="s">
        <v>4</v>
      </c>
      <c r="D807" s="392" t="s">
        <v>37</v>
      </c>
      <c r="E807" s="392"/>
      <c r="F807" s="392"/>
      <c r="G807" s="392"/>
      <c r="H807" s="49" t="s">
        <v>35</v>
      </c>
      <c r="I807" s="50" t="s">
        <v>11</v>
      </c>
      <c r="J807" s="50" t="s">
        <v>26</v>
      </c>
      <c r="K807" s="50" t="s">
        <v>5</v>
      </c>
      <c r="L807" s="51" t="s">
        <v>6</v>
      </c>
      <c r="M807" s="52" t="s">
        <v>3</v>
      </c>
    </row>
    <row r="808" spans="1:13" ht="20.25" customHeight="1">
      <c r="A808" s="53"/>
      <c r="B808" s="54" t="s">
        <v>10</v>
      </c>
      <c r="C808" s="54" t="s">
        <v>30</v>
      </c>
      <c r="D808" s="55" t="s">
        <v>31</v>
      </c>
      <c r="E808" s="55" t="s">
        <v>32</v>
      </c>
      <c r="F808" s="55" t="s">
        <v>33</v>
      </c>
      <c r="G808" s="55" t="s">
        <v>34</v>
      </c>
      <c r="H808" s="56"/>
      <c r="I808" s="57" t="s">
        <v>12</v>
      </c>
      <c r="J808" s="57" t="s">
        <v>38</v>
      </c>
      <c r="K808" s="58" t="s">
        <v>29</v>
      </c>
      <c r="L808" s="59"/>
      <c r="M808" s="60"/>
    </row>
    <row r="809" spans="1:13" ht="20.25" customHeight="1">
      <c r="A809" s="53"/>
      <c r="B809" s="275"/>
      <c r="C809" s="242"/>
      <c r="D809" s="55"/>
      <c r="E809" s="55"/>
      <c r="F809" s="55"/>
      <c r="G809" s="55"/>
      <c r="H809" s="255" t="s">
        <v>859</v>
      </c>
      <c r="I809" s="262">
        <v>2000</v>
      </c>
      <c r="J809" s="239"/>
      <c r="K809" s="58"/>
      <c r="L809" s="59"/>
      <c r="M809" s="226" t="s">
        <v>1229</v>
      </c>
    </row>
    <row r="810" spans="1:13" ht="20.25" customHeight="1">
      <c r="A810" s="53"/>
      <c r="B810" s="259"/>
      <c r="C810" s="54"/>
      <c r="D810" s="55"/>
      <c r="E810" s="55"/>
      <c r="F810" s="55"/>
      <c r="G810" s="55"/>
      <c r="H810" s="82" t="s">
        <v>703</v>
      </c>
      <c r="I810" s="302">
        <f>I801+I803+I806+I809</f>
        <v>27400</v>
      </c>
      <c r="J810" s="271"/>
      <c r="K810" s="58"/>
      <c r="L810" s="59"/>
      <c r="M810" s="357" t="s">
        <v>1167</v>
      </c>
    </row>
    <row r="811" spans="1:13" ht="20.25" customHeight="1">
      <c r="A811" s="53" t="s">
        <v>1212</v>
      </c>
      <c r="B811" s="275" t="s">
        <v>697</v>
      </c>
      <c r="C811" s="242"/>
      <c r="D811" s="55"/>
      <c r="E811" s="55"/>
      <c r="F811" s="55"/>
      <c r="G811" s="55"/>
      <c r="H811" s="341" t="s">
        <v>793</v>
      </c>
      <c r="I811" s="305"/>
      <c r="J811" s="239" t="s">
        <v>641</v>
      </c>
      <c r="K811" s="249" t="s">
        <v>1230</v>
      </c>
      <c r="L811" s="59"/>
      <c r="M811" s="60"/>
    </row>
    <row r="812" spans="1:13" ht="20.25" customHeight="1">
      <c r="A812" s="53"/>
      <c r="B812" s="259" t="s">
        <v>1148</v>
      </c>
      <c r="C812" s="54"/>
      <c r="D812" s="55"/>
      <c r="E812" s="55"/>
      <c r="F812" s="55"/>
      <c r="G812" s="55"/>
      <c r="H812" s="72" t="s">
        <v>1213</v>
      </c>
      <c r="I812" s="305">
        <f>60*60</f>
        <v>3600</v>
      </c>
      <c r="J812" s="271"/>
      <c r="K812" s="249"/>
      <c r="L812" s="59"/>
      <c r="M812" s="60"/>
    </row>
    <row r="813" spans="1:13" ht="20.25" customHeight="1">
      <c r="A813" s="53"/>
      <c r="B813" s="54"/>
      <c r="C813" s="54"/>
      <c r="D813" s="55"/>
      <c r="E813" s="55"/>
      <c r="F813" s="55"/>
      <c r="G813" s="55"/>
      <c r="H813" s="63" t="s">
        <v>769</v>
      </c>
      <c r="I813" s="264"/>
      <c r="J813" s="271"/>
      <c r="K813" s="58"/>
      <c r="L813" s="59"/>
      <c r="M813" s="60"/>
    </row>
    <row r="814" spans="1:13" ht="20.25" customHeight="1">
      <c r="A814" s="53"/>
      <c r="B814" s="54"/>
      <c r="C814" s="54"/>
      <c r="D814" s="55"/>
      <c r="E814" s="55"/>
      <c r="F814" s="55"/>
      <c r="G814" s="55"/>
      <c r="H814" s="225" t="s">
        <v>1214</v>
      </c>
      <c r="I814" s="266">
        <f>60*25*2</f>
        <v>3000</v>
      </c>
      <c r="J814" s="271"/>
      <c r="K814" s="58"/>
      <c r="L814" s="59"/>
      <c r="M814" s="60"/>
    </row>
    <row r="815" spans="1:13" ht="20.25" customHeight="1">
      <c r="A815" s="53"/>
      <c r="B815" s="54"/>
      <c r="C815" s="54"/>
      <c r="D815" s="55"/>
      <c r="E815" s="55"/>
      <c r="F815" s="55"/>
      <c r="G815" s="55"/>
      <c r="H815" s="225" t="s">
        <v>859</v>
      </c>
      <c r="I815" s="266">
        <v>2000</v>
      </c>
      <c r="J815" s="271"/>
      <c r="K815" s="58"/>
      <c r="L815" s="59"/>
      <c r="M815" s="60"/>
    </row>
    <row r="816" spans="1:13" ht="20.25" customHeight="1">
      <c r="A816" s="53"/>
      <c r="B816" s="54"/>
      <c r="C816" s="54"/>
      <c r="D816" s="55"/>
      <c r="E816" s="55"/>
      <c r="F816" s="55"/>
      <c r="G816" s="55"/>
      <c r="H816" s="82" t="s">
        <v>703</v>
      </c>
      <c r="I816" s="302">
        <f>SUM(I811:I815)</f>
        <v>8600</v>
      </c>
      <c r="J816" s="271"/>
      <c r="K816" s="58"/>
      <c r="L816" s="59"/>
      <c r="M816" s="60"/>
    </row>
    <row r="817" spans="1:13" ht="20.25" customHeight="1">
      <c r="A817" s="53" t="s">
        <v>1215</v>
      </c>
      <c r="B817" s="275" t="s">
        <v>697</v>
      </c>
      <c r="C817" s="242" t="s">
        <v>665</v>
      </c>
      <c r="D817" s="55"/>
      <c r="E817" s="55" t="s">
        <v>258</v>
      </c>
      <c r="F817" s="55"/>
      <c r="G817" s="55"/>
      <c r="H817" s="341" t="s">
        <v>793</v>
      </c>
      <c r="I817" s="305"/>
      <c r="J817" s="239" t="s">
        <v>641</v>
      </c>
      <c r="K817" s="272" t="s">
        <v>1165</v>
      </c>
      <c r="L817" s="59"/>
      <c r="M817" s="60"/>
    </row>
    <row r="818" spans="1:13" ht="20.25" customHeight="1">
      <c r="A818" s="53" t="s">
        <v>1216</v>
      </c>
      <c r="B818" s="259" t="s">
        <v>1237</v>
      </c>
      <c r="C818" s="242"/>
      <c r="D818" s="55"/>
      <c r="E818" s="55"/>
      <c r="F818" s="55"/>
      <c r="G818" s="55"/>
      <c r="H818" s="72" t="s">
        <v>1217</v>
      </c>
      <c r="I818" s="305">
        <f>30*60</f>
        <v>1800</v>
      </c>
      <c r="J818" s="239"/>
      <c r="K818" s="272"/>
      <c r="L818" s="59"/>
      <c r="M818" s="226"/>
    </row>
    <row r="819" spans="1:13" ht="20.25" customHeight="1">
      <c r="A819" s="53"/>
      <c r="B819" s="259"/>
      <c r="C819" s="54"/>
      <c r="D819" s="55"/>
      <c r="E819" s="55"/>
      <c r="F819" s="55"/>
      <c r="G819" s="55"/>
      <c r="H819" s="63" t="s">
        <v>769</v>
      </c>
      <c r="I819" s="264"/>
      <c r="J819" s="57"/>
      <c r="K819" s="58"/>
      <c r="L819" s="59"/>
      <c r="M819" s="258"/>
    </row>
    <row r="820" spans="1:13" ht="20.25" customHeight="1">
      <c r="A820" s="53"/>
      <c r="B820" s="275"/>
      <c r="C820" s="242"/>
      <c r="D820" s="55"/>
      <c r="E820" s="55"/>
      <c r="F820" s="55"/>
      <c r="G820" s="55"/>
      <c r="H820" s="225" t="s">
        <v>1064</v>
      </c>
      <c r="I820" s="266">
        <f>30*25*2</f>
        <v>1500</v>
      </c>
      <c r="J820" s="239"/>
      <c r="K820" s="58"/>
      <c r="L820" s="59"/>
      <c r="M820" s="60"/>
    </row>
    <row r="821" spans="1:13" ht="20.25" customHeight="1">
      <c r="A821" s="53"/>
      <c r="B821" s="275"/>
      <c r="C821" s="242"/>
      <c r="D821" s="55"/>
      <c r="E821" s="55"/>
      <c r="F821" s="55"/>
      <c r="G821" s="55"/>
      <c r="H821" s="263" t="s">
        <v>1119</v>
      </c>
      <c r="I821" s="262"/>
      <c r="J821" s="358"/>
      <c r="K821" s="58"/>
      <c r="L821" s="59"/>
      <c r="M821" s="60"/>
    </row>
    <row r="822" spans="1:13" ht="20.25" customHeight="1">
      <c r="A822" s="53"/>
      <c r="B822" s="275"/>
      <c r="C822" s="242"/>
      <c r="D822" s="55"/>
      <c r="E822" s="55"/>
      <c r="F822" s="55"/>
      <c r="G822" s="55"/>
      <c r="H822" s="330" t="s">
        <v>1210</v>
      </c>
      <c r="I822" s="305">
        <f>600*6</f>
        <v>3600</v>
      </c>
      <c r="J822" s="358"/>
      <c r="K822" s="58"/>
      <c r="L822" s="59"/>
      <c r="M822" s="60"/>
    </row>
    <row r="823" spans="1:13" ht="20.25" customHeight="1">
      <c r="A823" s="53"/>
      <c r="B823" s="275"/>
      <c r="C823" s="242"/>
      <c r="D823" s="55"/>
      <c r="E823" s="55"/>
      <c r="F823" s="55"/>
      <c r="G823" s="55"/>
      <c r="H823" s="225" t="s">
        <v>859</v>
      </c>
      <c r="I823" s="266">
        <v>1000</v>
      </c>
      <c r="J823" s="358"/>
      <c r="K823" s="58"/>
      <c r="L823" s="59"/>
      <c r="M823" s="60"/>
    </row>
    <row r="824" spans="1:13" ht="20.25" customHeight="1">
      <c r="A824" s="53"/>
      <c r="B824" s="275"/>
      <c r="C824" s="242"/>
      <c r="D824" s="55"/>
      <c r="E824" s="55"/>
      <c r="F824" s="55"/>
      <c r="G824" s="55"/>
      <c r="H824" s="82" t="s">
        <v>703</v>
      </c>
      <c r="I824" s="302">
        <f>SUM(I817:I823)</f>
        <v>7900</v>
      </c>
      <c r="J824" s="358"/>
      <c r="K824" s="58"/>
      <c r="L824" s="59"/>
      <c r="M824" s="60"/>
    </row>
    <row r="825" spans="1:13" ht="20.25" customHeight="1">
      <c r="A825" s="53" t="s">
        <v>1218</v>
      </c>
      <c r="B825" s="275"/>
      <c r="C825" s="242" t="s">
        <v>1238</v>
      </c>
      <c r="D825" s="55"/>
      <c r="E825" s="55" t="s">
        <v>258</v>
      </c>
      <c r="F825" s="55" t="s">
        <v>258</v>
      </c>
      <c r="G825" s="55"/>
      <c r="H825" s="273"/>
      <c r="I825" s="266"/>
      <c r="J825" s="358"/>
      <c r="K825" s="58"/>
      <c r="L825" s="59"/>
      <c r="M825" s="60"/>
    </row>
    <row r="826" spans="1:13" ht="20.25" customHeight="1">
      <c r="A826" s="53" t="s">
        <v>1219</v>
      </c>
      <c r="B826" s="275"/>
      <c r="C826" s="242"/>
      <c r="D826" s="55"/>
      <c r="E826" s="55"/>
      <c r="F826" s="55"/>
      <c r="G826" s="55"/>
      <c r="H826" s="359" t="s">
        <v>859</v>
      </c>
      <c r="I826" s="266">
        <v>1000</v>
      </c>
      <c r="J826" s="239" t="s">
        <v>641</v>
      </c>
      <c r="K826" s="58"/>
      <c r="L826" s="59"/>
      <c r="M826" s="60"/>
    </row>
    <row r="827" spans="1:13" ht="20.25" customHeight="1">
      <c r="A827" s="53" t="s">
        <v>1220</v>
      </c>
      <c r="B827" s="275"/>
      <c r="C827" s="242" t="s">
        <v>1001</v>
      </c>
      <c r="D827" s="55"/>
      <c r="E827" s="55"/>
      <c r="F827" s="55" t="s">
        <v>258</v>
      </c>
      <c r="G827" s="55"/>
      <c r="H827" s="63" t="s">
        <v>769</v>
      </c>
      <c r="I827" s="264"/>
      <c r="J827" s="239" t="s">
        <v>641</v>
      </c>
      <c r="K827" s="58"/>
      <c r="L827" s="59"/>
      <c r="M827" s="60"/>
    </row>
    <row r="828" spans="1:13" ht="20.25" customHeight="1">
      <c r="A828" s="53"/>
      <c r="B828" s="275"/>
      <c r="C828" s="242"/>
      <c r="D828" s="55"/>
      <c r="E828" s="55"/>
      <c r="F828" s="55"/>
      <c r="G828" s="55"/>
      <c r="H828" s="225" t="s">
        <v>1221</v>
      </c>
      <c r="I828" s="266">
        <f>100*25</f>
        <v>2500</v>
      </c>
      <c r="J828" s="358"/>
      <c r="K828" s="58"/>
      <c r="L828" s="59"/>
      <c r="M828" s="60"/>
    </row>
    <row r="829" spans="1:13" ht="20.25" customHeight="1">
      <c r="A829" s="53"/>
      <c r="B829" s="259"/>
      <c r="C829" s="54"/>
      <c r="D829" s="55"/>
      <c r="E829" s="55"/>
      <c r="F829" s="55"/>
      <c r="G829" s="55"/>
      <c r="H829" s="359" t="s">
        <v>859</v>
      </c>
      <c r="I829" s="266">
        <v>10000</v>
      </c>
      <c r="J829" s="57"/>
      <c r="K829" s="58"/>
      <c r="L829" s="59"/>
      <c r="M829" s="60"/>
    </row>
    <row r="830" spans="1:13" ht="20.25" customHeight="1">
      <c r="A830" s="280"/>
      <c r="B830" s="360"/>
      <c r="C830" s="282"/>
      <c r="D830" s="283"/>
      <c r="E830" s="283"/>
      <c r="F830" s="283"/>
      <c r="G830" s="283"/>
      <c r="H830" s="82" t="s">
        <v>703</v>
      </c>
      <c r="I830" s="302">
        <f>SUM(I827:I829)</f>
        <v>12500</v>
      </c>
      <c r="J830" s="361"/>
      <c r="K830" s="362"/>
      <c r="L830" s="59"/>
      <c r="M830" s="60"/>
    </row>
    <row r="831" spans="1:13" ht="20.25" customHeight="1">
      <c r="A831" s="90" t="s">
        <v>7</v>
      </c>
      <c r="B831" s="91"/>
      <c r="C831" s="92"/>
      <c r="D831" s="91"/>
      <c r="E831" s="91"/>
      <c r="F831" s="91"/>
      <c r="G831" s="93"/>
      <c r="H831" s="94"/>
      <c r="I831" s="95"/>
      <c r="J831" s="50"/>
      <c r="K831" s="252"/>
      <c r="L831" s="84"/>
      <c r="M831" s="253"/>
    </row>
    <row r="832" spans="1:13" ht="20.25" customHeight="1">
      <c r="A832" s="391" t="s">
        <v>8</v>
      </c>
      <c r="B832" s="391"/>
      <c r="C832" s="391"/>
      <c r="D832" s="391"/>
      <c r="E832" s="391"/>
      <c r="F832" s="391"/>
      <c r="G832" s="391"/>
      <c r="H832" s="391"/>
      <c r="I832" s="98">
        <f>I799+I810+I816+I824+I826+I830</f>
        <v>59900</v>
      </c>
      <c r="J832" s="99"/>
      <c r="K832" s="3"/>
      <c r="L832" s="84"/>
      <c r="M832" s="253"/>
    </row>
  </sheetData>
  <sheetProtection/>
  <mergeCells count="59">
    <mergeCell ref="D599:G599"/>
    <mergeCell ref="D643:G643"/>
    <mergeCell ref="D651:G651"/>
    <mergeCell ref="D677:G677"/>
    <mergeCell ref="A690:H690"/>
    <mergeCell ref="D718:G718"/>
    <mergeCell ref="A216:H216"/>
    <mergeCell ref="D209:G209"/>
    <mergeCell ref="D252:G252"/>
    <mergeCell ref="D261:G261"/>
    <mergeCell ref="A291:H291"/>
    <mergeCell ref="A155:H155"/>
    <mergeCell ref="D173:G173"/>
    <mergeCell ref="A182:H182"/>
    <mergeCell ref="A167:J167"/>
    <mergeCell ref="D200:G200"/>
    <mergeCell ref="A117:K117"/>
    <mergeCell ref="D121:G121"/>
    <mergeCell ref="A130:H130"/>
    <mergeCell ref="A141:K141"/>
    <mergeCell ref="A142:K142"/>
    <mergeCell ref="D146:G146"/>
    <mergeCell ref="A96:H96"/>
    <mergeCell ref="A64:K64"/>
    <mergeCell ref="A65:K65"/>
    <mergeCell ref="D69:G69"/>
    <mergeCell ref="D79:G79"/>
    <mergeCell ref="A116:K116"/>
    <mergeCell ref="D21:G21"/>
    <mergeCell ref="A39:H39"/>
    <mergeCell ref="D27:G27"/>
    <mergeCell ref="A13:K13"/>
    <mergeCell ref="A14:K14"/>
    <mergeCell ref="A15:K15"/>
    <mergeCell ref="A16:K16"/>
    <mergeCell ref="D287:G287"/>
    <mergeCell ref="D330:G330"/>
    <mergeCell ref="D339:G339"/>
    <mergeCell ref="A347:H347"/>
    <mergeCell ref="D380:G380"/>
    <mergeCell ref="A515:H515"/>
    <mergeCell ref="D495:G495"/>
    <mergeCell ref="D536:G536"/>
    <mergeCell ref="D547:G547"/>
    <mergeCell ref="D573:G573"/>
    <mergeCell ref="A623:H623"/>
    <mergeCell ref="A389:H389"/>
    <mergeCell ref="D405:G405"/>
    <mergeCell ref="A426:H426"/>
    <mergeCell ref="D417:G417"/>
    <mergeCell ref="D457:G457"/>
    <mergeCell ref="D469:G469"/>
    <mergeCell ref="A832:H832"/>
    <mergeCell ref="A724:H724"/>
    <mergeCell ref="D745:G745"/>
    <mergeCell ref="D755:G755"/>
    <mergeCell ref="A770:H770"/>
    <mergeCell ref="D795:G795"/>
    <mergeCell ref="D807:G807"/>
  </mergeCells>
  <printOptions horizontalCentered="1"/>
  <pageMargins left="0" right="0" top="0.5905511811023623" bottom="0.3937007874015748" header="0.2362204724409449" footer="0.11811023622047245"/>
  <pageSetup firstPageNumber="2" useFirstPageNumber="1" horizontalDpi="600" verticalDpi="600" orientation="landscape" paperSize="9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zoomScale="70" zoomScaleNormal="70" workbookViewId="0" topLeftCell="A1">
      <selection activeCell="L3" sqref="L3"/>
    </sheetView>
  </sheetViews>
  <sheetFormatPr defaultColWidth="9.140625" defaultRowHeight="23.25"/>
  <cols>
    <col min="1" max="1" width="15.7109375" style="105" customWidth="1"/>
    <col min="2" max="2" width="21.57421875" style="105" customWidth="1"/>
    <col min="3" max="3" width="4.140625" style="105" customWidth="1"/>
    <col min="4" max="4" width="41.57421875" style="105" customWidth="1"/>
    <col min="5" max="5" width="20.421875" style="105" customWidth="1"/>
    <col min="6" max="6" width="26.7109375" style="105" customWidth="1"/>
    <col min="7" max="7" width="17.8515625" style="105" customWidth="1"/>
    <col min="8" max="16384" width="9.140625" style="105" customWidth="1"/>
  </cols>
  <sheetData>
    <row r="1" spans="1:7" ht="43.5" customHeight="1">
      <c r="A1" s="401" t="s">
        <v>209</v>
      </c>
      <c r="B1" s="401"/>
      <c r="C1" s="401"/>
      <c r="D1" s="401"/>
      <c r="E1" s="402" t="s">
        <v>206</v>
      </c>
      <c r="F1" s="402"/>
      <c r="G1" s="402"/>
    </row>
    <row r="2" spans="1:7" ht="41.25" customHeight="1">
      <c r="A2" s="114" t="s">
        <v>64</v>
      </c>
      <c r="B2" s="125" t="s">
        <v>65</v>
      </c>
      <c r="C2" s="403" t="s">
        <v>108</v>
      </c>
      <c r="D2" s="403"/>
      <c r="E2" s="114" t="s">
        <v>66</v>
      </c>
      <c r="F2" s="114" t="s">
        <v>79</v>
      </c>
      <c r="G2" s="115" t="s">
        <v>93</v>
      </c>
    </row>
    <row r="3" spans="1:7" s="118" customFormat="1" ht="387" customHeight="1">
      <c r="A3" s="396" t="s">
        <v>94</v>
      </c>
      <c r="B3" s="396" t="s">
        <v>106</v>
      </c>
      <c r="C3" s="117">
        <v>1</v>
      </c>
      <c r="D3" s="119" t="s">
        <v>506</v>
      </c>
      <c r="E3" s="396" t="s">
        <v>95</v>
      </c>
      <c r="F3" s="398" t="s">
        <v>114</v>
      </c>
      <c r="G3" s="404" t="s">
        <v>213</v>
      </c>
    </row>
    <row r="4" spans="1:7" s="118" customFormat="1" ht="50.25">
      <c r="A4" s="396"/>
      <c r="B4" s="396"/>
      <c r="C4" s="117">
        <v>2</v>
      </c>
      <c r="D4" s="119" t="s">
        <v>518</v>
      </c>
      <c r="E4" s="396"/>
      <c r="F4" s="398"/>
      <c r="G4" s="404"/>
    </row>
    <row r="5" spans="1:7" s="118" customFormat="1" ht="59.25" customHeight="1">
      <c r="A5" s="396" t="s">
        <v>96</v>
      </c>
      <c r="B5" s="116" t="s">
        <v>215</v>
      </c>
      <c r="C5" s="117">
        <v>3</v>
      </c>
      <c r="D5" s="120" t="s">
        <v>508</v>
      </c>
      <c r="E5" s="396" t="s">
        <v>97</v>
      </c>
      <c r="F5" s="116" t="s">
        <v>68</v>
      </c>
      <c r="G5" s="404" t="s">
        <v>499</v>
      </c>
    </row>
    <row r="6" spans="1:7" s="121" customFormat="1" ht="69" customHeight="1">
      <c r="A6" s="396"/>
      <c r="B6" s="396" t="s">
        <v>109</v>
      </c>
      <c r="C6" s="117">
        <v>4</v>
      </c>
      <c r="D6" s="119" t="s">
        <v>216</v>
      </c>
      <c r="E6" s="396"/>
      <c r="F6" s="398" t="s">
        <v>115</v>
      </c>
      <c r="G6" s="404"/>
    </row>
    <row r="7" spans="1:7" s="118" customFormat="1" ht="223.5">
      <c r="A7" s="396"/>
      <c r="B7" s="396"/>
      <c r="C7" s="117">
        <v>5</v>
      </c>
      <c r="D7" s="119" t="s">
        <v>511</v>
      </c>
      <c r="E7" s="396"/>
      <c r="F7" s="398"/>
      <c r="G7" s="404"/>
    </row>
    <row r="8" spans="1:7" s="118" customFormat="1" ht="243.75" customHeight="1">
      <c r="A8" s="396" t="s">
        <v>96</v>
      </c>
      <c r="B8" s="120" t="s">
        <v>203</v>
      </c>
      <c r="C8" s="117">
        <v>6</v>
      </c>
      <c r="D8" s="119" t="s">
        <v>519</v>
      </c>
      <c r="E8" s="120" t="s">
        <v>97</v>
      </c>
      <c r="F8" s="119" t="s">
        <v>503</v>
      </c>
      <c r="G8" s="126" t="s">
        <v>214</v>
      </c>
    </row>
    <row r="9" spans="1:7" s="118" customFormat="1" ht="192">
      <c r="A9" s="396"/>
      <c r="B9" s="116" t="s">
        <v>98</v>
      </c>
      <c r="C9" s="117">
        <v>7</v>
      </c>
      <c r="D9" s="119" t="s">
        <v>217</v>
      </c>
      <c r="E9" s="120"/>
      <c r="F9" s="116" t="s">
        <v>69</v>
      </c>
      <c r="G9" s="117"/>
    </row>
    <row r="10" spans="1:7" s="118" customFormat="1" ht="113.25">
      <c r="A10" s="120" t="s">
        <v>99</v>
      </c>
      <c r="B10" s="120" t="s">
        <v>239</v>
      </c>
      <c r="C10" s="117">
        <v>8</v>
      </c>
      <c r="D10" s="126" t="s">
        <v>509</v>
      </c>
      <c r="E10" s="120" t="s">
        <v>100</v>
      </c>
      <c r="F10" s="120" t="s">
        <v>70</v>
      </c>
      <c r="G10" s="119"/>
    </row>
    <row r="11" spans="1:7" s="118" customFormat="1" ht="72">
      <c r="A11" s="396" t="s">
        <v>99</v>
      </c>
      <c r="B11" s="135" t="s">
        <v>239</v>
      </c>
      <c r="C11" s="117">
        <v>9</v>
      </c>
      <c r="D11" s="120" t="s">
        <v>218</v>
      </c>
      <c r="E11" s="135" t="s">
        <v>100</v>
      </c>
      <c r="F11" s="135" t="s">
        <v>70</v>
      </c>
      <c r="G11" s="135"/>
    </row>
    <row r="12" spans="1:7" s="121" customFormat="1" ht="140.25" customHeight="1">
      <c r="A12" s="396"/>
      <c r="B12" s="120" t="s">
        <v>243</v>
      </c>
      <c r="C12" s="117">
        <v>10</v>
      </c>
      <c r="D12" s="119" t="s">
        <v>219</v>
      </c>
      <c r="E12" s="120" t="s">
        <v>100</v>
      </c>
      <c r="F12" s="119" t="s">
        <v>116</v>
      </c>
      <c r="G12" s="126" t="s">
        <v>500</v>
      </c>
    </row>
    <row r="13" spans="1:7" s="121" customFormat="1" ht="154.5" customHeight="1">
      <c r="A13" s="400" t="s">
        <v>99</v>
      </c>
      <c r="B13" s="396" t="s">
        <v>204</v>
      </c>
      <c r="C13" s="117">
        <v>11</v>
      </c>
      <c r="D13" s="119" t="s">
        <v>512</v>
      </c>
      <c r="E13" s="396" t="s">
        <v>100</v>
      </c>
      <c r="F13" s="398" t="s">
        <v>116</v>
      </c>
      <c r="G13" s="126" t="s">
        <v>501</v>
      </c>
    </row>
    <row r="14" spans="1:7" s="118" customFormat="1" ht="115.5" customHeight="1">
      <c r="A14" s="400"/>
      <c r="B14" s="396"/>
      <c r="C14" s="117">
        <v>12</v>
      </c>
      <c r="D14" s="119" t="s">
        <v>220</v>
      </c>
      <c r="E14" s="396"/>
      <c r="F14" s="398"/>
      <c r="G14" s="126"/>
    </row>
    <row r="15" spans="1:7" s="118" customFormat="1" ht="84" customHeight="1">
      <c r="A15" s="120" t="s">
        <v>101</v>
      </c>
      <c r="B15" s="120" t="s">
        <v>110</v>
      </c>
      <c r="C15" s="117">
        <v>13</v>
      </c>
      <c r="D15" s="119" t="s">
        <v>221</v>
      </c>
      <c r="E15" s="120" t="s">
        <v>102</v>
      </c>
      <c r="F15" s="120" t="s">
        <v>71</v>
      </c>
      <c r="G15" s="399"/>
    </row>
    <row r="16" spans="1:7" s="118" customFormat="1" ht="69" customHeight="1">
      <c r="A16" s="120"/>
      <c r="B16" s="120"/>
      <c r="C16" s="117">
        <v>14</v>
      </c>
      <c r="D16" s="119" t="s">
        <v>222</v>
      </c>
      <c r="E16" s="120"/>
      <c r="F16" s="120"/>
      <c r="G16" s="399"/>
    </row>
    <row r="17" spans="1:7" s="118" customFormat="1" ht="87" customHeight="1">
      <c r="A17" s="120"/>
      <c r="B17" s="120"/>
      <c r="C17" s="117">
        <v>15</v>
      </c>
      <c r="D17" s="124" t="s">
        <v>223</v>
      </c>
      <c r="E17" s="120"/>
      <c r="F17" s="120"/>
      <c r="G17" s="399"/>
    </row>
    <row r="18" spans="1:7" s="118" customFormat="1" ht="162.75" customHeight="1">
      <c r="A18" s="120"/>
      <c r="B18" s="120"/>
      <c r="C18" s="117">
        <v>16</v>
      </c>
      <c r="D18" s="119" t="s">
        <v>507</v>
      </c>
      <c r="E18" s="120"/>
      <c r="F18" s="120"/>
      <c r="G18" s="399"/>
    </row>
    <row r="19" spans="1:7" s="118" customFormat="1" ht="66">
      <c r="A19" s="120"/>
      <c r="B19" s="120"/>
      <c r="C19" s="117">
        <v>17</v>
      </c>
      <c r="D19" s="119" t="s">
        <v>224</v>
      </c>
      <c r="E19" s="120"/>
      <c r="F19" s="120"/>
      <c r="G19" s="399"/>
    </row>
    <row r="20" spans="1:7" s="118" customFormat="1" ht="179.25">
      <c r="A20" s="396" t="s">
        <v>101</v>
      </c>
      <c r="B20" s="396" t="s">
        <v>204</v>
      </c>
      <c r="C20" s="117">
        <v>18</v>
      </c>
      <c r="D20" s="119" t="s">
        <v>225</v>
      </c>
      <c r="E20" s="396" t="s">
        <v>102</v>
      </c>
      <c r="F20" s="396" t="s">
        <v>71</v>
      </c>
      <c r="G20" s="397" t="s">
        <v>514</v>
      </c>
    </row>
    <row r="21" spans="1:7" s="118" customFormat="1" ht="160.5">
      <c r="A21" s="396"/>
      <c r="B21" s="396"/>
      <c r="C21" s="117">
        <v>19</v>
      </c>
      <c r="D21" s="119" t="s">
        <v>513</v>
      </c>
      <c r="E21" s="396"/>
      <c r="F21" s="396"/>
      <c r="G21" s="397"/>
    </row>
    <row r="22" spans="1:7" s="122" customFormat="1" ht="53.25">
      <c r="A22" s="396"/>
      <c r="B22" s="396"/>
      <c r="C22" s="117">
        <v>20</v>
      </c>
      <c r="D22" s="119" t="s">
        <v>226</v>
      </c>
      <c r="E22" s="396"/>
      <c r="F22" s="396"/>
      <c r="G22" s="397"/>
    </row>
    <row r="23" spans="1:7" s="118" customFormat="1" ht="50.25" customHeight="1">
      <c r="A23" s="396"/>
      <c r="B23" s="396"/>
      <c r="C23" s="117">
        <v>21</v>
      </c>
      <c r="D23" s="119" t="s">
        <v>227</v>
      </c>
      <c r="E23" s="396"/>
      <c r="F23" s="396"/>
      <c r="G23" s="397"/>
    </row>
    <row r="24" spans="1:7" s="118" customFormat="1" ht="100.5">
      <c r="A24" s="396"/>
      <c r="B24" s="396"/>
      <c r="C24" s="117">
        <v>22</v>
      </c>
      <c r="D24" s="119" t="s">
        <v>228</v>
      </c>
      <c r="E24" s="396"/>
      <c r="F24" s="396"/>
      <c r="G24" s="397"/>
    </row>
    <row r="25" spans="1:7" s="118" customFormat="1" ht="82.5" customHeight="1">
      <c r="A25" s="396"/>
      <c r="B25" s="396"/>
      <c r="C25" s="117">
        <v>23</v>
      </c>
      <c r="D25" s="119" t="s">
        <v>229</v>
      </c>
      <c r="E25" s="396"/>
      <c r="F25" s="396"/>
      <c r="G25" s="397"/>
    </row>
    <row r="26" spans="1:7" s="118" customFormat="1" ht="84.75" customHeight="1">
      <c r="A26" s="400" t="s">
        <v>101</v>
      </c>
      <c r="B26" s="396" t="s">
        <v>204</v>
      </c>
      <c r="C26" s="117">
        <v>24</v>
      </c>
      <c r="D26" s="119" t="s">
        <v>230</v>
      </c>
      <c r="E26" s="396" t="s">
        <v>102</v>
      </c>
      <c r="F26" s="398" t="s">
        <v>71</v>
      </c>
      <c r="G26" s="119"/>
    </row>
    <row r="27" spans="1:7" s="118" customFormat="1" ht="117.75" customHeight="1">
      <c r="A27" s="400"/>
      <c r="B27" s="396"/>
      <c r="C27" s="117">
        <v>25</v>
      </c>
      <c r="D27" s="119" t="s">
        <v>231</v>
      </c>
      <c r="E27" s="396"/>
      <c r="F27" s="398"/>
      <c r="G27" s="119"/>
    </row>
    <row r="28" spans="1:7" s="118" customFormat="1" ht="176.25">
      <c r="A28" s="400"/>
      <c r="B28" s="396"/>
      <c r="C28" s="117">
        <v>26</v>
      </c>
      <c r="D28" s="120" t="s">
        <v>520</v>
      </c>
      <c r="E28" s="396"/>
      <c r="F28" s="398"/>
      <c r="G28" s="126" t="s">
        <v>103</v>
      </c>
    </row>
    <row r="29" spans="1:7" s="118" customFormat="1" ht="213.75" customHeight="1">
      <c r="A29" s="400"/>
      <c r="B29" s="120" t="s">
        <v>107</v>
      </c>
      <c r="C29" s="117">
        <v>27</v>
      </c>
      <c r="D29" s="119" t="s">
        <v>232</v>
      </c>
      <c r="E29" s="396"/>
      <c r="F29" s="116" t="s">
        <v>80</v>
      </c>
      <c r="G29" s="117"/>
    </row>
    <row r="30" spans="1:7" s="118" customFormat="1" ht="72">
      <c r="A30" s="396" t="s">
        <v>101</v>
      </c>
      <c r="B30" s="116" t="s">
        <v>72</v>
      </c>
      <c r="C30" s="117">
        <v>28</v>
      </c>
      <c r="D30" s="119" t="s">
        <v>233</v>
      </c>
      <c r="E30" s="396" t="s">
        <v>102</v>
      </c>
      <c r="F30" s="116" t="s">
        <v>73</v>
      </c>
      <c r="G30" s="117"/>
    </row>
    <row r="31" spans="1:7" s="118" customFormat="1" ht="120" customHeight="1">
      <c r="A31" s="396"/>
      <c r="B31" s="116" t="s">
        <v>234</v>
      </c>
      <c r="C31" s="117">
        <v>29</v>
      </c>
      <c r="D31" s="120" t="s">
        <v>521</v>
      </c>
      <c r="E31" s="396"/>
      <c r="F31" s="117" t="s">
        <v>117</v>
      </c>
      <c r="G31" s="117"/>
    </row>
    <row r="32" spans="1:7" s="118" customFormat="1" ht="100.5" customHeight="1">
      <c r="A32" s="120" t="s">
        <v>104</v>
      </c>
      <c r="B32" s="120" t="s">
        <v>240</v>
      </c>
      <c r="C32" s="117">
        <v>30</v>
      </c>
      <c r="D32" s="119" t="s">
        <v>517</v>
      </c>
      <c r="E32" s="120" t="s">
        <v>74</v>
      </c>
      <c r="F32" s="119" t="s">
        <v>118</v>
      </c>
      <c r="G32" s="397"/>
    </row>
    <row r="33" spans="1:7" s="118" customFormat="1" ht="142.5" customHeight="1">
      <c r="A33" s="120"/>
      <c r="B33" s="120"/>
      <c r="C33" s="117">
        <v>31</v>
      </c>
      <c r="D33" s="120" t="s">
        <v>516</v>
      </c>
      <c r="E33" s="120"/>
      <c r="F33" s="119"/>
      <c r="G33" s="397"/>
    </row>
    <row r="34" spans="1:7" s="118" customFormat="1" ht="136.5" customHeight="1">
      <c r="A34" s="120" t="s">
        <v>105</v>
      </c>
      <c r="B34" s="120" t="s">
        <v>244</v>
      </c>
      <c r="C34" s="117">
        <v>32</v>
      </c>
      <c r="D34" s="119" t="s">
        <v>515</v>
      </c>
      <c r="E34" s="120" t="s">
        <v>75</v>
      </c>
      <c r="F34" s="119" t="s">
        <v>119</v>
      </c>
      <c r="G34" s="119"/>
    </row>
    <row r="35" spans="1:7" s="118" customFormat="1" ht="409.5">
      <c r="A35" s="396" t="s">
        <v>105</v>
      </c>
      <c r="B35" s="120" t="s">
        <v>244</v>
      </c>
      <c r="C35" s="117">
        <v>33</v>
      </c>
      <c r="D35" s="119" t="s">
        <v>510</v>
      </c>
      <c r="E35" s="396" t="s">
        <v>75</v>
      </c>
      <c r="F35" s="119" t="s">
        <v>119</v>
      </c>
      <c r="G35" s="126" t="s">
        <v>502</v>
      </c>
    </row>
    <row r="36" spans="1:7" s="118" customFormat="1" ht="78.75" customHeight="1">
      <c r="A36" s="396"/>
      <c r="B36" s="120" t="s">
        <v>241</v>
      </c>
      <c r="C36" s="117">
        <v>34</v>
      </c>
      <c r="D36" s="119" t="s">
        <v>235</v>
      </c>
      <c r="E36" s="396"/>
      <c r="F36" s="120" t="s">
        <v>76</v>
      </c>
      <c r="G36" s="126" t="s">
        <v>112</v>
      </c>
    </row>
    <row r="37" spans="1:7" s="118" customFormat="1" ht="87.75" customHeight="1">
      <c r="A37" s="396" t="s">
        <v>205</v>
      </c>
      <c r="B37" s="120" t="s">
        <v>241</v>
      </c>
      <c r="C37" s="117">
        <v>35</v>
      </c>
      <c r="D37" s="119" t="s">
        <v>236</v>
      </c>
      <c r="E37" s="400" t="s">
        <v>75</v>
      </c>
      <c r="F37" s="120" t="s">
        <v>76</v>
      </c>
      <c r="G37" s="126"/>
    </row>
    <row r="38" spans="1:7" s="118" customFormat="1" ht="132" customHeight="1">
      <c r="A38" s="396"/>
      <c r="B38" s="396" t="s">
        <v>77</v>
      </c>
      <c r="C38" s="117">
        <v>36</v>
      </c>
      <c r="D38" s="119" t="s">
        <v>237</v>
      </c>
      <c r="E38" s="400"/>
      <c r="F38" s="396" t="s">
        <v>78</v>
      </c>
      <c r="G38" s="397"/>
    </row>
    <row r="39" spans="1:7" s="118" customFormat="1" ht="105.75" customHeight="1">
      <c r="A39" s="396"/>
      <c r="B39" s="396"/>
      <c r="C39" s="117">
        <v>37</v>
      </c>
      <c r="D39" s="119" t="s">
        <v>238</v>
      </c>
      <c r="E39" s="400"/>
      <c r="F39" s="396"/>
      <c r="G39" s="397"/>
    </row>
    <row r="40" spans="1:7" s="118" customFormat="1" ht="115.5" customHeight="1">
      <c r="A40" s="396"/>
      <c r="B40" s="116" t="s">
        <v>111</v>
      </c>
      <c r="C40" s="117">
        <v>38</v>
      </c>
      <c r="D40" s="119" t="s">
        <v>522</v>
      </c>
      <c r="E40" s="400"/>
      <c r="F40" s="396"/>
      <c r="G40" s="397"/>
    </row>
    <row r="41" spans="1:7" ht="46.5" customHeight="1">
      <c r="A41" s="133" t="s">
        <v>113</v>
      </c>
      <c r="B41" s="132"/>
      <c r="C41" s="132"/>
      <c r="D41" s="132"/>
      <c r="E41" s="132"/>
      <c r="F41" s="132"/>
      <c r="G41" s="132"/>
    </row>
    <row r="42" ht="23.25">
      <c r="A42" s="134" t="s">
        <v>242</v>
      </c>
    </row>
    <row r="43" ht="23.25">
      <c r="A43" s="134" t="s">
        <v>245</v>
      </c>
    </row>
  </sheetData>
  <sheetProtection/>
  <mergeCells count="39">
    <mergeCell ref="E3:E4"/>
    <mergeCell ref="A5:A7"/>
    <mergeCell ref="A8:A9"/>
    <mergeCell ref="A26:A29"/>
    <mergeCell ref="B26:B28"/>
    <mergeCell ref="A37:A40"/>
    <mergeCell ref="E37:E40"/>
    <mergeCell ref="A1:D1"/>
    <mergeCell ref="E1:G1"/>
    <mergeCell ref="C2:D2"/>
    <mergeCell ref="B6:B7"/>
    <mergeCell ref="E5:E7"/>
    <mergeCell ref="B3:B4"/>
    <mergeCell ref="F3:F4"/>
    <mergeCell ref="G5:G7"/>
    <mergeCell ref="G3:G4"/>
    <mergeCell ref="A3:A4"/>
    <mergeCell ref="F6:F7"/>
    <mergeCell ref="A11:A12"/>
    <mergeCell ref="E13:E14"/>
    <mergeCell ref="G15:G19"/>
    <mergeCell ref="A20:A25"/>
    <mergeCell ref="G20:G25"/>
    <mergeCell ref="F13:F14"/>
    <mergeCell ref="A13:A14"/>
    <mergeCell ref="B13:B14"/>
    <mergeCell ref="F26:F28"/>
    <mergeCell ref="B20:B25"/>
    <mergeCell ref="E20:E25"/>
    <mergeCell ref="F20:F25"/>
    <mergeCell ref="A30:A31"/>
    <mergeCell ref="E26:E29"/>
    <mergeCell ref="E30:E31"/>
    <mergeCell ref="F38:F40"/>
    <mergeCell ref="G38:G40"/>
    <mergeCell ref="G32:G33"/>
    <mergeCell ref="A35:A36"/>
    <mergeCell ref="E35:E36"/>
    <mergeCell ref="B38:B39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5">
      <selection activeCell="G17" sqref="G17:H17"/>
    </sheetView>
  </sheetViews>
  <sheetFormatPr defaultColWidth="9.00390625" defaultRowHeight="23.25"/>
  <cols>
    <col min="1" max="1" width="4.28125" style="138" customWidth="1"/>
    <col min="2" max="2" width="20.8515625" style="138" customWidth="1"/>
    <col min="3" max="3" width="6.28125" style="138" customWidth="1"/>
    <col min="4" max="4" width="33.57421875" style="138" customWidth="1"/>
    <col min="5" max="5" width="12.7109375" style="138" customWidth="1"/>
    <col min="6" max="6" width="13.140625" style="138" customWidth="1"/>
    <col min="7" max="7" width="18.57421875" style="138" customWidth="1"/>
    <col min="8" max="12" width="10.8515625" style="138" customWidth="1"/>
    <col min="13" max="13" width="32.140625" style="138" customWidth="1"/>
    <col min="14" max="16384" width="9.00390625" style="138" customWidth="1"/>
  </cols>
  <sheetData>
    <row r="1" spans="1:13" ht="21.75" customHeight="1">
      <c r="A1" s="136" t="s">
        <v>246</v>
      </c>
      <c r="B1" s="136"/>
      <c r="C1" s="136"/>
      <c r="D1" s="136"/>
      <c r="E1" s="136"/>
      <c r="F1" s="136"/>
      <c r="G1" s="137"/>
      <c r="H1" s="137"/>
      <c r="I1" s="137"/>
      <c r="J1" s="137"/>
      <c r="K1" s="137"/>
      <c r="L1" s="137"/>
      <c r="M1" s="137"/>
    </row>
    <row r="2" spans="1:13" s="140" customFormat="1" ht="24.75" customHeight="1">
      <c r="A2" s="409" t="s">
        <v>208</v>
      </c>
      <c r="B2" s="409"/>
      <c r="C2" s="409"/>
      <c r="D2" s="409"/>
      <c r="E2" s="409"/>
      <c r="F2" s="409"/>
      <c r="G2" s="410" t="s">
        <v>247</v>
      </c>
      <c r="H2" s="139" t="s">
        <v>248</v>
      </c>
      <c r="I2" s="139"/>
      <c r="J2" s="139"/>
      <c r="K2" s="139"/>
      <c r="L2" s="139"/>
      <c r="M2" s="411" t="s">
        <v>249</v>
      </c>
    </row>
    <row r="3" spans="1:13" s="140" customFormat="1" ht="63">
      <c r="A3" s="141" t="s">
        <v>120</v>
      </c>
      <c r="B3" s="141" t="s">
        <v>121</v>
      </c>
      <c r="C3" s="141" t="s">
        <v>120</v>
      </c>
      <c r="D3" s="142" t="s">
        <v>250</v>
      </c>
      <c r="E3" s="141" t="s">
        <v>122</v>
      </c>
      <c r="F3" s="141" t="s">
        <v>123</v>
      </c>
      <c r="G3" s="410"/>
      <c r="H3" s="143" t="s">
        <v>251</v>
      </c>
      <c r="I3" s="143" t="s">
        <v>252</v>
      </c>
      <c r="J3" s="143" t="s">
        <v>253</v>
      </c>
      <c r="K3" s="143" t="s">
        <v>254</v>
      </c>
      <c r="L3" s="143" t="s">
        <v>255</v>
      </c>
      <c r="M3" s="411"/>
    </row>
    <row r="4" spans="1:13" ht="18.75" customHeight="1">
      <c r="A4" s="412" t="s">
        <v>124</v>
      </c>
      <c r="B4" s="412"/>
      <c r="C4" s="412"/>
      <c r="D4" s="412"/>
      <c r="E4" s="412"/>
      <c r="F4" s="412"/>
      <c r="G4" s="144"/>
      <c r="H4" s="144"/>
      <c r="I4" s="144"/>
      <c r="J4" s="144"/>
      <c r="K4" s="144"/>
      <c r="L4" s="144"/>
      <c r="M4" s="145"/>
    </row>
    <row r="5" spans="1:13" ht="18.75" customHeight="1">
      <c r="A5" s="406" t="s">
        <v>125</v>
      </c>
      <c r="B5" s="406"/>
      <c r="C5" s="406"/>
      <c r="D5" s="406"/>
      <c r="E5" s="146"/>
      <c r="F5" s="146"/>
      <c r="G5" s="144"/>
      <c r="H5" s="144"/>
      <c r="I5" s="144"/>
      <c r="J5" s="144"/>
      <c r="K5" s="144"/>
      <c r="L5" s="144"/>
      <c r="M5" s="145"/>
    </row>
    <row r="6" spans="1:13" ht="63">
      <c r="A6" s="144">
        <v>1</v>
      </c>
      <c r="B6" s="147" t="s">
        <v>126</v>
      </c>
      <c r="C6" s="144">
        <v>1</v>
      </c>
      <c r="D6" s="148" t="s">
        <v>256</v>
      </c>
      <c r="E6" s="148" t="s">
        <v>257</v>
      </c>
      <c r="F6" s="149" t="s">
        <v>127</v>
      </c>
      <c r="G6" s="144"/>
      <c r="H6" s="144"/>
      <c r="I6" s="144"/>
      <c r="J6" s="144"/>
      <c r="K6" s="144" t="s">
        <v>258</v>
      </c>
      <c r="L6" s="144"/>
      <c r="M6" s="150" t="s">
        <v>259</v>
      </c>
    </row>
    <row r="7" spans="1:13" ht="42">
      <c r="A7" s="144"/>
      <c r="B7" s="147"/>
      <c r="C7" s="144">
        <v>2</v>
      </c>
      <c r="D7" s="145" t="s">
        <v>260</v>
      </c>
      <c r="E7" s="151"/>
      <c r="F7" s="149" t="s">
        <v>127</v>
      </c>
      <c r="G7" s="144"/>
      <c r="H7" s="144"/>
      <c r="I7" s="144"/>
      <c r="J7" s="144"/>
      <c r="K7" s="144"/>
      <c r="L7" s="144"/>
      <c r="M7" s="145"/>
    </row>
    <row r="8" spans="1:13" ht="42">
      <c r="A8" s="147"/>
      <c r="B8" s="147"/>
      <c r="C8" s="144">
        <v>2.1</v>
      </c>
      <c r="D8" s="145" t="s">
        <v>261</v>
      </c>
      <c r="E8" s="145" t="s">
        <v>129</v>
      </c>
      <c r="F8" s="149" t="s">
        <v>127</v>
      </c>
      <c r="G8" s="144"/>
      <c r="H8" s="144"/>
      <c r="I8" s="144" t="s">
        <v>258</v>
      </c>
      <c r="J8" s="144"/>
      <c r="K8" s="144"/>
      <c r="L8" s="144"/>
      <c r="M8" s="145"/>
    </row>
    <row r="9" spans="1:13" ht="42">
      <c r="A9" s="144"/>
      <c r="B9" s="147"/>
      <c r="C9" s="144">
        <v>2.2</v>
      </c>
      <c r="D9" s="145" t="s">
        <v>262</v>
      </c>
      <c r="E9" s="145" t="s">
        <v>128</v>
      </c>
      <c r="F9" s="149" t="s">
        <v>127</v>
      </c>
      <c r="G9" s="145" t="s">
        <v>263</v>
      </c>
      <c r="H9" s="144"/>
      <c r="I9" s="144" t="s">
        <v>258</v>
      </c>
      <c r="J9" s="144"/>
      <c r="K9" s="144"/>
      <c r="L9" s="144"/>
      <c r="M9" s="145"/>
    </row>
    <row r="10" spans="1:13" ht="63">
      <c r="A10" s="144"/>
      <c r="B10" s="147"/>
      <c r="C10" s="144">
        <v>3</v>
      </c>
      <c r="D10" s="152" t="s">
        <v>264</v>
      </c>
      <c r="E10" s="145" t="s">
        <v>130</v>
      </c>
      <c r="F10" s="149" t="s">
        <v>131</v>
      </c>
      <c r="G10" s="144"/>
      <c r="H10" s="144"/>
      <c r="I10" s="144"/>
      <c r="J10" s="144" t="s">
        <v>258</v>
      </c>
      <c r="K10" s="144"/>
      <c r="L10" s="144"/>
      <c r="M10" s="145" t="s">
        <v>265</v>
      </c>
    </row>
    <row r="11" spans="1:13" ht="105">
      <c r="A11" s="144"/>
      <c r="B11" s="147"/>
      <c r="C11" s="144">
        <v>4</v>
      </c>
      <c r="D11" s="153" t="s">
        <v>266</v>
      </c>
      <c r="E11" s="153" t="s">
        <v>267</v>
      </c>
      <c r="F11" s="149" t="s">
        <v>127</v>
      </c>
      <c r="G11" s="144"/>
      <c r="H11" s="144"/>
      <c r="I11" s="144" t="s">
        <v>258</v>
      </c>
      <c r="J11" s="144"/>
      <c r="K11" s="144"/>
      <c r="L11" s="144"/>
      <c r="M11" s="145"/>
    </row>
    <row r="12" spans="1:13" ht="84">
      <c r="A12" s="144"/>
      <c r="B12" s="147"/>
      <c r="C12" s="144">
        <v>5</v>
      </c>
      <c r="D12" s="154" t="s">
        <v>268</v>
      </c>
      <c r="E12" s="154" t="s">
        <v>128</v>
      </c>
      <c r="F12" s="149" t="s">
        <v>127</v>
      </c>
      <c r="G12" s="144"/>
      <c r="H12" s="144"/>
      <c r="I12" s="144"/>
      <c r="J12" s="144"/>
      <c r="K12" s="144" t="s">
        <v>258</v>
      </c>
      <c r="L12" s="144"/>
      <c r="M12" s="145" t="s">
        <v>269</v>
      </c>
    </row>
    <row r="13" spans="1:13" ht="63">
      <c r="A13" s="144"/>
      <c r="B13" s="147"/>
      <c r="C13" s="144">
        <v>6</v>
      </c>
      <c r="D13" s="155" t="s">
        <v>270</v>
      </c>
      <c r="E13" s="156"/>
      <c r="F13" s="149" t="s">
        <v>127</v>
      </c>
      <c r="G13" s="144"/>
      <c r="H13" s="144"/>
      <c r="I13" s="144"/>
      <c r="J13" s="144"/>
      <c r="K13" s="144"/>
      <c r="L13" s="144"/>
      <c r="M13" s="145"/>
    </row>
    <row r="14" spans="1:13" ht="201" customHeight="1">
      <c r="A14" s="144"/>
      <c r="B14" s="147"/>
      <c r="C14" s="144">
        <v>6.1</v>
      </c>
      <c r="D14" s="155" t="s">
        <v>271</v>
      </c>
      <c r="E14" s="155" t="s">
        <v>132</v>
      </c>
      <c r="F14" s="149" t="s">
        <v>127</v>
      </c>
      <c r="G14" s="144"/>
      <c r="H14" s="144"/>
      <c r="I14" s="144"/>
      <c r="J14" s="144"/>
      <c r="K14" s="144"/>
      <c r="L14" s="144" t="s">
        <v>258</v>
      </c>
      <c r="M14" s="145" t="s">
        <v>272</v>
      </c>
    </row>
    <row r="15" spans="1:13" ht="67.5" customHeight="1">
      <c r="A15" s="144"/>
      <c r="B15" s="147"/>
      <c r="C15" s="144">
        <v>6.2</v>
      </c>
      <c r="D15" s="155" t="s">
        <v>273</v>
      </c>
      <c r="E15" s="155" t="s">
        <v>505</v>
      </c>
      <c r="F15" s="149" t="s">
        <v>127</v>
      </c>
      <c r="G15" s="144"/>
      <c r="H15" s="144"/>
      <c r="I15" s="144"/>
      <c r="J15" s="144"/>
      <c r="K15" s="144" t="s">
        <v>258</v>
      </c>
      <c r="L15" s="144"/>
      <c r="M15" s="145" t="s">
        <v>269</v>
      </c>
    </row>
    <row r="16" spans="1:13" ht="63">
      <c r="A16" s="144"/>
      <c r="B16" s="147"/>
      <c r="C16" s="144">
        <v>7</v>
      </c>
      <c r="D16" s="148" t="s">
        <v>274</v>
      </c>
      <c r="E16" s="155" t="s">
        <v>504</v>
      </c>
      <c r="F16" s="157" t="s">
        <v>134</v>
      </c>
      <c r="G16" s="144"/>
      <c r="H16" s="144"/>
      <c r="I16" s="144"/>
      <c r="J16" s="144"/>
      <c r="K16" s="144"/>
      <c r="L16" s="144"/>
      <c r="M16" s="145"/>
    </row>
    <row r="17" spans="1:13" ht="63">
      <c r="A17" s="144"/>
      <c r="B17" s="147"/>
      <c r="C17" s="144"/>
      <c r="D17" s="148" t="s">
        <v>275</v>
      </c>
      <c r="E17" s="148"/>
      <c r="F17" s="157"/>
      <c r="G17" s="144"/>
      <c r="H17" s="144"/>
      <c r="I17" s="144"/>
      <c r="J17" s="144"/>
      <c r="K17" s="144" t="s">
        <v>258</v>
      </c>
      <c r="L17" s="144"/>
      <c r="M17" s="150" t="s">
        <v>276</v>
      </c>
    </row>
    <row r="18" spans="1:13" ht="84">
      <c r="A18" s="144"/>
      <c r="B18" s="147"/>
      <c r="C18" s="144"/>
      <c r="D18" s="148" t="s">
        <v>277</v>
      </c>
      <c r="E18" s="148"/>
      <c r="F18" s="157"/>
      <c r="G18" s="144"/>
      <c r="H18" s="144"/>
      <c r="I18" s="144"/>
      <c r="J18" s="144"/>
      <c r="K18" s="144" t="s">
        <v>258</v>
      </c>
      <c r="L18" s="144"/>
      <c r="M18" s="150" t="s">
        <v>276</v>
      </c>
    </row>
    <row r="19" spans="1:13" s="160" customFormat="1" ht="210">
      <c r="A19" s="158">
        <v>2</v>
      </c>
      <c r="B19" s="155" t="s">
        <v>135</v>
      </c>
      <c r="C19" s="158">
        <v>8</v>
      </c>
      <c r="D19" s="152" t="s">
        <v>278</v>
      </c>
      <c r="E19" s="152"/>
      <c r="F19" s="157" t="s">
        <v>127</v>
      </c>
      <c r="G19" s="159"/>
      <c r="H19" s="158"/>
      <c r="I19" s="158"/>
      <c r="J19" s="158"/>
      <c r="K19" s="158"/>
      <c r="L19" s="144" t="s">
        <v>258</v>
      </c>
      <c r="M19" s="159" t="s">
        <v>279</v>
      </c>
    </row>
    <row r="20" spans="1:13" ht="21">
      <c r="A20" s="408" t="s">
        <v>136</v>
      </c>
      <c r="B20" s="408"/>
      <c r="C20" s="408"/>
      <c r="D20" s="408"/>
      <c r="E20" s="161"/>
      <c r="F20" s="162"/>
      <c r="G20" s="144"/>
      <c r="H20" s="144"/>
      <c r="I20" s="144"/>
      <c r="J20" s="144"/>
      <c r="K20" s="144"/>
      <c r="L20" s="144"/>
      <c r="M20" s="145"/>
    </row>
    <row r="21" spans="1:13" ht="84">
      <c r="A21" s="144">
        <v>3</v>
      </c>
      <c r="B21" s="152" t="s">
        <v>137</v>
      </c>
      <c r="C21" s="144">
        <v>9</v>
      </c>
      <c r="D21" s="145" t="s">
        <v>280</v>
      </c>
      <c r="E21" s="145" t="s">
        <v>138</v>
      </c>
      <c r="F21" s="149" t="s">
        <v>139</v>
      </c>
      <c r="G21" s="144"/>
      <c r="H21" s="144"/>
      <c r="I21" s="144"/>
      <c r="J21" s="144"/>
      <c r="K21" s="144" t="s">
        <v>258</v>
      </c>
      <c r="L21" s="144"/>
      <c r="M21" s="145" t="s">
        <v>281</v>
      </c>
    </row>
    <row r="22" spans="1:13" ht="21">
      <c r="A22" s="405" t="s">
        <v>140</v>
      </c>
      <c r="B22" s="405"/>
      <c r="C22" s="405"/>
      <c r="D22" s="405"/>
      <c r="E22" s="163"/>
      <c r="F22" s="162"/>
      <c r="G22" s="144"/>
      <c r="H22" s="144"/>
      <c r="I22" s="144"/>
      <c r="J22" s="144"/>
      <c r="K22" s="144"/>
      <c r="L22" s="144"/>
      <c r="M22" s="145"/>
    </row>
    <row r="23" spans="1:13" ht="63">
      <c r="A23" s="144">
        <v>4</v>
      </c>
      <c r="B23" s="152" t="s">
        <v>141</v>
      </c>
      <c r="C23" s="144">
        <v>10</v>
      </c>
      <c r="D23" s="155" t="s">
        <v>282</v>
      </c>
      <c r="E23" s="155" t="s">
        <v>133</v>
      </c>
      <c r="F23" s="144" t="s">
        <v>142</v>
      </c>
      <c r="G23" s="144"/>
      <c r="H23" s="144"/>
      <c r="I23" s="144"/>
      <c r="J23" s="144"/>
      <c r="K23" s="144"/>
      <c r="L23" s="144" t="s">
        <v>258</v>
      </c>
      <c r="M23" s="145" t="s">
        <v>283</v>
      </c>
    </row>
    <row r="24" spans="1:13" ht="63">
      <c r="A24" s="144">
        <v>5</v>
      </c>
      <c r="B24" s="152" t="s">
        <v>284</v>
      </c>
      <c r="C24" s="149">
        <v>11</v>
      </c>
      <c r="D24" s="152" t="s">
        <v>285</v>
      </c>
      <c r="E24" s="156"/>
      <c r="F24" s="149" t="s">
        <v>143</v>
      </c>
      <c r="G24" s="144"/>
      <c r="H24" s="144"/>
      <c r="I24" s="144"/>
      <c r="J24" s="144"/>
      <c r="K24" s="144"/>
      <c r="L24" s="144"/>
      <c r="M24" s="145"/>
    </row>
    <row r="25" spans="1:13" ht="42">
      <c r="A25" s="144"/>
      <c r="B25" s="152"/>
      <c r="C25" s="149">
        <v>11.1</v>
      </c>
      <c r="D25" s="148" t="s">
        <v>286</v>
      </c>
      <c r="E25" s="164" t="s">
        <v>287</v>
      </c>
      <c r="F25" s="149" t="s">
        <v>143</v>
      </c>
      <c r="G25" s="144"/>
      <c r="H25" s="144"/>
      <c r="I25" s="144" t="s">
        <v>258</v>
      </c>
      <c r="J25" s="144"/>
      <c r="K25" s="144"/>
      <c r="L25" s="144"/>
      <c r="M25" s="145"/>
    </row>
    <row r="26" spans="1:13" ht="42">
      <c r="A26" s="144"/>
      <c r="B26" s="152"/>
      <c r="C26" s="149">
        <v>11.2</v>
      </c>
      <c r="D26" s="148" t="s">
        <v>288</v>
      </c>
      <c r="E26" s="164" t="s">
        <v>287</v>
      </c>
      <c r="F26" s="149" t="s">
        <v>143</v>
      </c>
      <c r="G26" s="144"/>
      <c r="H26" s="144"/>
      <c r="I26" s="144" t="s">
        <v>258</v>
      </c>
      <c r="J26" s="144"/>
      <c r="K26" s="144"/>
      <c r="L26" s="144"/>
      <c r="M26" s="145"/>
    </row>
    <row r="27" spans="1:13" ht="126">
      <c r="A27" s="144"/>
      <c r="B27" s="152"/>
      <c r="C27" s="158">
        <v>12</v>
      </c>
      <c r="D27" s="155" t="s">
        <v>289</v>
      </c>
      <c r="E27" s="164" t="s">
        <v>147</v>
      </c>
      <c r="F27" s="157" t="s">
        <v>143</v>
      </c>
      <c r="G27" s="144"/>
      <c r="H27" s="144"/>
      <c r="I27" s="144"/>
      <c r="J27" s="144"/>
      <c r="K27" s="144"/>
      <c r="L27" s="144" t="s">
        <v>258</v>
      </c>
      <c r="M27" s="145" t="s">
        <v>290</v>
      </c>
    </row>
    <row r="28" spans="1:13" ht="69" customHeight="1">
      <c r="A28" s="144"/>
      <c r="B28" s="152"/>
      <c r="C28" s="144">
        <v>13</v>
      </c>
      <c r="D28" s="155" t="s">
        <v>291</v>
      </c>
      <c r="E28" s="164" t="s">
        <v>133</v>
      </c>
      <c r="F28" s="149" t="s">
        <v>143</v>
      </c>
      <c r="G28" s="144"/>
      <c r="H28" s="144"/>
      <c r="I28" s="144"/>
      <c r="J28" s="144"/>
      <c r="K28" s="144"/>
      <c r="L28" s="144" t="s">
        <v>258</v>
      </c>
      <c r="M28" s="145" t="s">
        <v>292</v>
      </c>
    </row>
    <row r="29" spans="1:13" ht="105.75" customHeight="1">
      <c r="A29" s="144"/>
      <c r="B29" s="152"/>
      <c r="C29" s="144">
        <v>14</v>
      </c>
      <c r="D29" s="165" t="s">
        <v>293</v>
      </c>
      <c r="E29" s="165" t="s">
        <v>294</v>
      </c>
      <c r="F29" s="157" t="s">
        <v>143</v>
      </c>
      <c r="G29" s="145" t="s">
        <v>295</v>
      </c>
      <c r="H29" s="144"/>
      <c r="I29" s="144"/>
      <c r="J29" s="144"/>
      <c r="K29" s="144"/>
      <c r="L29" s="144" t="s">
        <v>258</v>
      </c>
      <c r="M29" s="145" t="s">
        <v>296</v>
      </c>
    </row>
    <row r="30" spans="1:13" s="160" customFormat="1" ht="84">
      <c r="A30" s="158">
        <v>6</v>
      </c>
      <c r="B30" s="155" t="s">
        <v>146</v>
      </c>
      <c r="C30" s="158">
        <v>15</v>
      </c>
      <c r="D30" s="155" t="s">
        <v>297</v>
      </c>
      <c r="E30" s="155" t="s">
        <v>298</v>
      </c>
      <c r="F30" s="157" t="s">
        <v>148</v>
      </c>
      <c r="G30" s="158"/>
      <c r="H30" s="158"/>
      <c r="I30" s="158"/>
      <c r="J30" s="158"/>
      <c r="K30" s="158" t="s">
        <v>258</v>
      </c>
      <c r="L30" s="158"/>
      <c r="M30" s="159" t="s">
        <v>299</v>
      </c>
    </row>
    <row r="31" spans="1:13" ht="147">
      <c r="A31" s="144"/>
      <c r="B31" s="152"/>
      <c r="C31" s="144">
        <v>16</v>
      </c>
      <c r="D31" s="148" t="s">
        <v>300</v>
      </c>
      <c r="E31" s="148" t="s">
        <v>301</v>
      </c>
      <c r="F31" s="149" t="s">
        <v>149</v>
      </c>
      <c r="G31" s="144"/>
      <c r="H31" s="144"/>
      <c r="I31" s="144"/>
      <c r="J31" s="144"/>
      <c r="K31" s="144"/>
      <c r="L31" s="144"/>
      <c r="M31" s="145"/>
    </row>
    <row r="32" spans="1:13" ht="126">
      <c r="A32" s="144"/>
      <c r="B32" s="152"/>
      <c r="C32" s="144">
        <v>16.1</v>
      </c>
      <c r="D32" s="148" t="s">
        <v>302</v>
      </c>
      <c r="E32" s="148" t="s">
        <v>303</v>
      </c>
      <c r="F32" s="149" t="s">
        <v>149</v>
      </c>
      <c r="G32" s="144"/>
      <c r="H32" s="144"/>
      <c r="I32" s="144"/>
      <c r="J32" s="144"/>
      <c r="K32" s="144" t="s">
        <v>258</v>
      </c>
      <c r="L32" s="144"/>
      <c r="M32" s="145" t="s">
        <v>304</v>
      </c>
    </row>
    <row r="33" spans="1:13" ht="126">
      <c r="A33" s="144"/>
      <c r="B33" s="152"/>
      <c r="C33" s="144">
        <v>16.2</v>
      </c>
      <c r="D33" s="148" t="s">
        <v>305</v>
      </c>
      <c r="E33" s="148" t="s">
        <v>150</v>
      </c>
      <c r="F33" s="149" t="s">
        <v>149</v>
      </c>
      <c r="G33" s="144"/>
      <c r="H33" s="144"/>
      <c r="I33" s="144"/>
      <c r="J33" s="144"/>
      <c r="K33" s="144" t="s">
        <v>258</v>
      </c>
      <c r="L33" s="144"/>
      <c r="M33" s="145" t="s">
        <v>304</v>
      </c>
    </row>
    <row r="34" spans="1:13" ht="126">
      <c r="A34" s="144"/>
      <c r="B34" s="152"/>
      <c r="C34" s="144">
        <v>16.3</v>
      </c>
      <c r="D34" s="148" t="s">
        <v>306</v>
      </c>
      <c r="E34" s="148" t="s">
        <v>303</v>
      </c>
      <c r="F34" s="149" t="s">
        <v>149</v>
      </c>
      <c r="G34" s="144"/>
      <c r="H34" s="144"/>
      <c r="I34" s="144"/>
      <c r="J34" s="144"/>
      <c r="K34" s="144" t="s">
        <v>258</v>
      </c>
      <c r="L34" s="144"/>
      <c r="M34" s="145" t="s">
        <v>304</v>
      </c>
    </row>
    <row r="35" spans="1:13" ht="24.75" customHeight="1">
      <c r="A35" s="406" t="s">
        <v>151</v>
      </c>
      <c r="B35" s="406"/>
      <c r="C35" s="406"/>
      <c r="D35" s="406"/>
      <c r="E35" s="406"/>
      <c r="F35" s="406"/>
      <c r="G35" s="144"/>
      <c r="H35" s="144"/>
      <c r="I35" s="144"/>
      <c r="J35" s="144"/>
      <c r="K35" s="144"/>
      <c r="L35" s="144"/>
      <c r="M35" s="145"/>
    </row>
    <row r="36" spans="1:13" s="160" customFormat="1" ht="65.25" customHeight="1">
      <c r="A36" s="158">
        <v>7</v>
      </c>
      <c r="B36" s="155" t="s">
        <v>152</v>
      </c>
      <c r="C36" s="158">
        <v>17</v>
      </c>
      <c r="D36" s="165" t="s">
        <v>307</v>
      </c>
      <c r="E36" s="166"/>
      <c r="F36" s="157" t="s">
        <v>127</v>
      </c>
      <c r="G36" s="158"/>
      <c r="H36" s="158"/>
      <c r="I36" s="158"/>
      <c r="J36" s="158"/>
      <c r="K36" s="158"/>
      <c r="L36" s="158"/>
      <c r="M36" s="159"/>
    </row>
    <row r="37" spans="1:13" s="160" customFormat="1" ht="409.5">
      <c r="A37" s="158"/>
      <c r="B37" s="155"/>
      <c r="C37" s="158">
        <v>17.1</v>
      </c>
      <c r="D37" s="165" t="s">
        <v>308</v>
      </c>
      <c r="E37" s="165" t="s">
        <v>309</v>
      </c>
      <c r="F37" s="157" t="s">
        <v>127</v>
      </c>
      <c r="G37" s="159" t="s">
        <v>310</v>
      </c>
      <c r="H37" s="158"/>
      <c r="I37" s="158"/>
      <c r="J37" s="158"/>
      <c r="K37" s="158"/>
      <c r="L37" s="158" t="s">
        <v>258</v>
      </c>
      <c r="M37" s="159" t="s">
        <v>311</v>
      </c>
    </row>
    <row r="38" spans="1:13" s="160" customFormat="1" ht="409.5">
      <c r="A38" s="158"/>
      <c r="B38" s="155"/>
      <c r="C38" s="158">
        <v>17.2</v>
      </c>
      <c r="D38" s="165" t="s">
        <v>312</v>
      </c>
      <c r="E38" s="165" t="s">
        <v>313</v>
      </c>
      <c r="F38" s="157" t="s">
        <v>127</v>
      </c>
      <c r="G38" s="158"/>
      <c r="H38" s="158"/>
      <c r="I38" s="158"/>
      <c r="J38" s="158"/>
      <c r="K38" s="158"/>
      <c r="L38" s="158" t="s">
        <v>258</v>
      </c>
      <c r="M38" s="159" t="s">
        <v>311</v>
      </c>
    </row>
    <row r="39" spans="1:13" s="160" customFormat="1" ht="84">
      <c r="A39" s="158"/>
      <c r="B39" s="155"/>
      <c r="C39" s="158">
        <v>18</v>
      </c>
      <c r="D39" s="155" t="s">
        <v>314</v>
      </c>
      <c r="E39" s="155" t="s">
        <v>315</v>
      </c>
      <c r="F39" s="157" t="s">
        <v>127</v>
      </c>
      <c r="G39" s="158"/>
      <c r="H39" s="158"/>
      <c r="I39" s="158"/>
      <c r="J39" s="158"/>
      <c r="K39" s="158"/>
      <c r="L39" s="158" t="s">
        <v>258</v>
      </c>
      <c r="M39" s="159" t="s">
        <v>316</v>
      </c>
    </row>
    <row r="40" spans="1:13" ht="21">
      <c r="A40" s="407" t="s">
        <v>154</v>
      </c>
      <c r="B40" s="407"/>
      <c r="C40" s="407"/>
      <c r="D40" s="407"/>
      <c r="E40" s="167"/>
      <c r="F40" s="168"/>
      <c r="G40" s="144"/>
      <c r="H40" s="144"/>
      <c r="I40" s="144"/>
      <c r="J40" s="144"/>
      <c r="K40" s="144"/>
      <c r="L40" s="144"/>
      <c r="M40" s="145"/>
    </row>
    <row r="41" spans="1:13" ht="21">
      <c r="A41" s="408" t="s">
        <v>155</v>
      </c>
      <c r="B41" s="408"/>
      <c r="C41" s="408"/>
      <c r="D41" s="408"/>
      <c r="E41" s="161"/>
      <c r="F41" s="169"/>
      <c r="G41" s="144"/>
      <c r="H41" s="144"/>
      <c r="I41" s="144"/>
      <c r="J41" s="144"/>
      <c r="K41" s="144"/>
      <c r="L41" s="144"/>
      <c r="M41" s="145"/>
    </row>
    <row r="42" spans="1:13" ht="84.75" customHeight="1">
      <c r="A42" s="144">
        <v>8</v>
      </c>
      <c r="B42" s="145" t="s">
        <v>156</v>
      </c>
      <c r="C42" s="144">
        <v>19</v>
      </c>
      <c r="D42" s="145" t="s">
        <v>317</v>
      </c>
      <c r="E42" s="145" t="s">
        <v>318</v>
      </c>
      <c r="F42" s="144" t="s">
        <v>139</v>
      </c>
      <c r="G42" s="145" t="s">
        <v>319</v>
      </c>
      <c r="H42" s="144"/>
      <c r="I42" s="144"/>
      <c r="J42" s="144"/>
      <c r="K42" s="144" t="s">
        <v>258</v>
      </c>
      <c r="L42" s="144"/>
      <c r="M42" s="145" t="s">
        <v>320</v>
      </c>
    </row>
    <row r="43" spans="1:13" ht="126">
      <c r="A43" s="144"/>
      <c r="B43" s="144"/>
      <c r="C43" s="144">
        <v>20</v>
      </c>
      <c r="D43" s="148" t="s">
        <v>321</v>
      </c>
      <c r="E43" s="148" t="s">
        <v>322</v>
      </c>
      <c r="F43" s="149" t="s">
        <v>157</v>
      </c>
      <c r="G43" s="144"/>
      <c r="H43" s="144"/>
      <c r="I43" s="144"/>
      <c r="J43" s="144"/>
      <c r="K43" s="144" t="s">
        <v>258</v>
      </c>
      <c r="L43" s="144"/>
      <c r="M43" s="145" t="s">
        <v>320</v>
      </c>
    </row>
    <row r="44" spans="1:13" ht="84">
      <c r="A44" s="144">
        <v>9</v>
      </c>
      <c r="B44" s="145" t="s">
        <v>158</v>
      </c>
      <c r="C44" s="144">
        <v>21</v>
      </c>
      <c r="D44" s="148" t="s">
        <v>323</v>
      </c>
      <c r="E44" s="148" t="s">
        <v>160</v>
      </c>
      <c r="F44" s="144" t="s">
        <v>159</v>
      </c>
      <c r="G44" s="144"/>
      <c r="H44" s="144"/>
      <c r="I44" s="144"/>
      <c r="J44" s="144"/>
      <c r="K44" s="144" t="s">
        <v>258</v>
      </c>
      <c r="L44" s="144"/>
      <c r="M44" s="145" t="s">
        <v>324</v>
      </c>
    </row>
    <row r="45" spans="1:13" ht="21">
      <c r="A45" s="408" t="s">
        <v>161</v>
      </c>
      <c r="B45" s="408"/>
      <c r="C45" s="408"/>
      <c r="D45" s="408"/>
      <c r="E45" s="161"/>
      <c r="F45" s="169"/>
      <c r="G45" s="144"/>
      <c r="H45" s="144"/>
      <c r="I45" s="144"/>
      <c r="J45" s="144"/>
      <c r="K45" s="144"/>
      <c r="L45" s="144"/>
      <c r="M45" s="145"/>
    </row>
    <row r="46" spans="1:13" ht="60.75" customHeight="1">
      <c r="A46" s="144">
        <v>10</v>
      </c>
      <c r="B46" s="145" t="s">
        <v>162</v>
      </c>
      <c r="C46" s="144">
        <v>22</v>
      </c>
      <c r="D46" s="170" t="s">
        <v>325</v>
      </c>
      <c r="E46" s="171"/>
      <c r="F46" s="144" t="s">
        <v>134</v>
      </c>
      <c r="G46" s="144"/>
      <c r="H46" s="144"/>
      <c r="I46" s="144"/>
      <c r="J46" s="144"/>
      <c r="K46" s="144"/>
      <c r="L46" s="144"/>
      <c r="M46" s="145"/>
    </row>
    <row r="47" spans="1:13" ht="45.75" customHeight="1">
      <c r="A47" s="144"/>
      <c r="B47" s="144"/>
      <c r="C47" s="144">
        <v>22.1</v>
      </c>
      <c r="D47" s="145" t="s">
        <v>326</v>
      </c>
      <c r="E47" s="145" t="s">
        <v>327</v>
      </c>
      <c r="F47" s="144" t="s">
        <v>134</v>
      </c>
      <c r="G47" s="145" t="s">
        <v>328</v>
      </c>
      <c r="H47" s="144"/>
      <c r="I47" s="144" t="s">
        <v>258</v>
      </c>
      <c r="J47" s="144"/>
      <c r="K47" s="144"/>
      <c r="L47" s="144"/>
      <c r="M47" s="145"/>
    </row>
    <row r="48" spans="1:13" ht="87.75" customHeight="1">
      <c r="A48" s="144"/>
      <c r="B48" s="144"/>
      <c r="C48" s="144">
        <v>22.2</v>
      </c>
      <c r="D48" s="145" t="s">
        <v>329</v>
      </c>
      <c r="E48" s="164" t="s">
        <v>144</v>
      </c>
      <c r="F48" s="144" t="s">
        <v>134</v>
      </c>
      <c r="G48" s="144"/>
      <c r="H48" s="144"/>
      <c r="I48" s="144"/>
      <c r="J48" s="144"/>
      <c r="K48" s="144"/>
      <c r="L48" s="144" t="s">
        <v>258</v>
      </c>
      <c r="M48" s="145" t="s">
        <v>330</v>
      </c>
    </row>
    <row r="49" spans="1:13" ht="63.75" customHeight="1">
      <c r="A49" s="144">
        <v>11</v>
      </c>
      <c r="B49" s="145" t="s">
        <v>163</v>
      </c>
      <c r="C49" s="144">
        <v>23</v>
      </c>
      <c r="D49" s="165" t="s">
        <v>331</v>
      </c>
      <c r="E49" s="165" t="s">
        <v>332</v>
      </c>
      <c r="F49" s="144" t="s">
        <v>143</v>
      </c>
      <c r="G49" s="145" t="s">
        <v>333</v>
      </c>
      <c r="H49" s="144"/>
      <c r="I49" s="144"/>
      <c r="J49" s="144"/>
      <c r="K49" s="144"/>
      <c r="L49" s="144"/>
      <c r="M49" s="145"/>
    </row>
    <row r="50" spans="1:13" ht="46.5" customHeight="1">
      <c r="A50" s="144"/>
      <c r="B50" s="144"/>
      <c r="C50" s="144">
        <v>23.1</v>
      </c>
      <c r="D50" s="148" t="s">
        <v>334</v>
      </c>
      <c r="E50" s="165" t="s">
        <v>332</v>
      </c>
      <c r="F50" s="149" t="s">
        <v>143</v>
      </c>
      <c r="G50" s="144"/>
      <c r="H50" s="144"/>
      <c r="I50" s="144"/>
      <c r="J50" s="144"/>
      <c r="K50" s="144" t="s">
        <v>258</v>
      </c>
      <c r="L50" s="144"/>
      <c r="M50" s="145" t="s">
        <v>335</v>
      </c>
    </row>
    <row r="51" spans="1:13" ht="46.5" customHeight="1">
      <c r="A51" s="144"/>
      <c r="B51" s="144"/>
      <c r="C51" s="144">
        <v>23.2</v>
      </c>
      <c r="D51" s="148" t="s">
        <v>336</v>
      </c>
      <c r="E51" s="165" t="s">
        <v>332</v>
      </c>
      <c r="F51" s="149"/>
      <c r="G51" s="144"/>
      <c r="H51" s="144"/>
      <c r="I51" s="144"/>
      <c r="J51" s="144"/>
      <c r="K51" s="144" t="s">
        <v>258</v>
      </c>
      <c r="L51" s="144"/>
      <c r="M51" s="145" t="s">
        <v>335</v>
      </c>
    </row>
    <row r="52" spans="1:13" ht="48.75" customHeight="1">
      <c r="A52" s="144"/>
      <c r="B52" s="144"/>
      <c r="C52" s="144">
        <v>24</v>
      </c>
      <c r="D52" s="148" t="s">
        <v>337</v>
      </c>
      <c r="E52" s="148" t="s">
        <v>338</v>
      </c>
      <c r="F52" s="149" t="s">
        <v>339</v>
      </c>
      <c r="G52" s="144"/>
      <c r="H52" s="144"/>
      <c r="I52" s="144"/>
      <c r="J52" s="144"/>
      <c r="K52" s="144" t="s">
        <v>258</v>
      </c>
      <c r="L52" s="144"/>
      <c r="M52" s="145" t="s">
        <v>340</v>
      </c>
    </row>
    <row r="53" spans="1:13" ht="84.75" customHeight="1">
      <c r="A53" s="144">
        <v>12</v>
      </c>
      <c r="B53" s="145" t="s">
        <v>164</v>
      </c>
      <c r="C53" s="144">
        <v>25</v>
      </c>
      <c r="D53" s="148" t="s">
        <v>341</v>
      </c>
      <c r="E53" s="148" t="s">
        <v>132</v>
      </c>
      <c r="F53" s="144" t="s">
        <v>148</v>
      </c>
      <c r="G53" s="144"/>
      <c r="H53" s="144"/>
      <c r="I53" s="144"/>
      <c r="J53" s="144"/>
      <c r="K53" s="144"/>
      <c r="L53" s="144" t="s">
        <v>258</v>
      </c>
      <c r="M53" s="145" t="s">
        <v>342</v>
      </c>
    </row>
    <row r="54" spans="1:13" ht="42">
      <c r="A54" s="144"/>
      <c r="B54" s="144"/>
      <c r="C54" s="144">
        <v>26</v>
      </c>
      <c r="D54" s="159" t="s">
        <v>343</v>
      </c>
      <c r="E54" s="159" t="s">
        <v>166</v>
      </c>
      <c r="F54" s="144" t="s">
        <v>165</v>
      </c>
      <c r="G54" s="144"/>
      <c r="H54" s="144"/>
      <c r="I54" s="144"/>
      <c r="J54" s="144"/>
      <c r="K54" s="144" t="s">
        <v>258</v>
      </c>
      <c r="L54" s="144"/>
      <c r="M54" s="145" t="s">
        <v>344</v>
      </c>
    </row>
    <row r="55" spans="1:13" ht="63">
      <c r="A55" s="144">
        <v>13</v>
      </c>
      <c r="B55" s="145" t="s">
        <v>345</v>
      </c>
      <c r="C55" s="144">
        <v>27</v>
      </c>
      <c r="D55" s="145" t="s">
        <v>346</v>
      </c>
      <c r="E55" s="145" t="s">
        <v>347</v>
      </c>
      <c r="F55" s="144" t="s">
        <v>134</v>
      </c>
      <c r="G55" s="144"/>
      <c r="H55" s="144"/>
      <c r="I55" s="144" t="s">
        <v>258</v>
      </c>
      <c r="J55" s="144"/>
      <c r="K55" s="144"/>
      <c r="L55" s="144"/>
      <c r="M55" s="145"/>
    </row>
    <row r="56" spans="1:13" s="160" customFormat="1" ht="86.25" customHeight="1">
      <c r="A56" s="158">
        <v>14</v>
      </c>
      <c r="B56" s="159" t="s">
        <v>348</v>
      </c>
      <c r="C56" s="158">
        <v>28</v>
      </c>
      <c r="D56" s="165" t="s">
        <v>349</v>
      </c>
      <c r="E56" s="165" t="s">
        <v>350</v>
      </c>
      <c r="F56" s="158" t="s">
        <v>134</v>
      </c>
      <c r="G56" s="158"/>
      <c r="H56" s="158"/>
      <c r="I56" s="158" t="s">
        <v>258</v>
      </c>
      <c r="J56" s="158"/>
      <c r="K56" s="158"/>
      <c r="L56" s="158"/>
      <c r="M56" s="159"/>
    </row>
    <row r="57" spans="1:13" ht="83.25" customHeight="1">
      <c r="A57" s="144">
        <v>15</v>
      </c>
      <c r="B57" s="145" t="s">
        <v>351</v>
      </c>
      <c r="C57" s="144">
        <v>29</v>
      </c>
      <c r="D57" s="145" t="s">
        <v>352</v>
      </c>
      <c r="E57" s="145" t="s">
        <v>353</v>
      </c>
      <c r="F57" s="144" t="s">
        <v>167</v>
      </c>
      <c r="G57" s="144"/>
      <c r="H57" s="144"/>
      <c r="I57" s="158" t="s">
        <v>258</v>
      </c>
      <c r="J57" s="144"/>
      <c r="K57" s="144"/>
      <c r="L57" s="144"/>
      <c r="M57" s="145"/>
    </row>
    <row r="58" spans="1:13" ht="126">
      <c r="A58" s="144">
        <v>16</v>
      </c>
      <c r="B58" s="145" t="s">
        <v>354</v>
      </c>
      <c r="C58" s="144">
        <v>30</v>
      </c>
      <c r="D58" s="170" t="s">
        <v>355</v>
      </c>
      <c r="E58" s="165" t="s">
        <v>356</v>
      </c>
      <c r="F58" s="144" t="s">
        <v>131</v>
      </c>
      <c r="G58" s="144"/>
      <c r="H58" s="144"/>
      <c r="I58" s="144"/>
      <c r="J58" s="144"/>
      <c r="K58" s="144"/>
      <c r="L58" s="144" t="s">
        <v>258</v>
      </c>
      <c r="M58" s="145" t="s">
        <v>357</v>
      </c>
    </row>
    <row r="59" spans="1:13" ht="45.75" customHeight="1">
      <c r="A59" s="144"/>
      <c r="B59" s="144"/>
      <c r="C59" s="144">
        <v>31</v>
      </c>
      <c r="D59" s="153" t="s">
        <v>358</v>
      </c>
      <c r="E59" s="171"/>
      <c r="F59" s="144" t="s">
        <v>131</v>
      </c>
      <c r="G59" s="145" t="s">
        <v>359</v>
      </c>
      <c r="H59" s="144"/>
      <c r="I59" s="144"/>
      <c r="J59" s="144"/>
      <c r="K59" s="144"/>
      <c r="L59" s="144"/>
      <c r="M59" s="145"/>
    </row>
    <row r="60" spans="1:13" ht="70.5" customHeight="1">
      <c r="A60" s="144"/>
      <c r="B60" s="144"/>
      <c r="C60" s="144">
        <v>31.1</v>
      </c>
      <c r="D60" s="145" t="s">
        <v>360</v>
      </c>
      <c r="E60" s="145" t="s">
        <v>168</v>
      </c>
      <c r="F60" s="144" t="s">
        <v>131</v>
      </c>
      <c r="G60" s="144"/>
      <c r="H60" s="144" t="s">
        <v>258</v>
      </c>
      <c r="I60" s="144"/>
      <c r="J60" s="144"/>
      <c r="K60" s="144"/>
      <c r="L60" s="144"/>
      <c r="M60" s="145" t="s">
        <v>361</v>
      </c>
    </row>
    <row r="61" spans="1:13" ht="42" customHeight="1">
      <c r="A61" s="144"/>
      <c r="B61" s="144"/>
      <c r="C61" s="144">
        <v>31.2</v>
      </c>
      <c r="D61" s="145" t="s">
        <v>362</v>
      </c>
      <c r="E61" s="145" t="s">
        <v>363</v>
      </c>
      <c r="F61" s="144"/>
      <c r="G61" s="144"/>
      <c r="H61" s="144"/>
      <c r="I61" s="144"/>
      <c r="J61" s="144"/>
      <c r="K61" s="144"/>
      <c r="L61" s="144" t="s">
        <v>258</v>
      </c>
      <c r="M61" s="145" t="s">
        <v>364</v>
      </c>
    </row>
    <row r="62" spans="1:13" ht="63">
      <c r="A62" s="144">
        <v>17</v>
      </c>
      <c r="B62" s="145" t="s">
        <v>365</v>
      </c>
      <c r="C62" s="144">
        <v>32</v>
      </c>
      <c r="D62" s="145" t="s">
        <v>366</v>
      </c>
      <c r="E62" s="145" t="s">
        <v>367</v>
      </c>
      <c r="F62" s="144" t="s">
        <v>134</v>
      </c>
      <c r="G62" s="144"/>
      <c r="H62" s="144"/>
      <c r="I62" s="144" t="s">
        <v>258</v>
      </c>
      <c r="J62" s="144"/>
      <c r="K62" s="144"/>
      <c r="L62" s="144"/>
      <c r="M62" s="145"/>
    </row>
    <row r="63" spans="1:13" ht="69" customHeight="1">
      <c r="A63" s="144"/>
      <c r="B63" s="144"/>
      <c r="C63" s="144">
        <v>33</v>
      </c>
      <c r="D63" s="145" t="s">
        <v>368</v>
      </c>
      <c r="E63" s="145" t="s">
        <v>369</v>
      </c>
      <c r="F63" s="144" t="s">
        <v>134</v>
      </c>
      <c r="G63" s="144"/>
      <c r="H63" s="144"/>
      <c r="I63" s="144"/>
      <c r="J63" s="144"/>
      <c r="K63" s="144"/>
      <c r="L63" s="144" t="s">
        <v>258</v>
      </c>
      <c r="M63" s="145" t="s">
        <v>370</v>
      </c>
    </row>
    <row r="64" spans="1:13" ht="75" customHeight="1">
      <c r="A64" s="144">
        <v>18</v>
      </c>
      <c r="B64" s="145" t="s">
        <v>371</v>
      </c>
      <c r="C64" s="144">
        <v>34</v>
      </c>
      <c r="D64" s="145" t="s">
        <v>372</v>
      </c>
      <c r="E64" s="151"/>
      <c r="F64" s="144" t="s">
        <v>134</v>
      </c>
      <c r="G64" s="144"/>
      <c r="H64" s="144"/>
      <c r="I64" s="144"/>
      <c r="J64" s="144"/>
      <c r="K64" s="144"/>
      <c r="L64" s="144"/>
      <c r="M64" s="145"/>
    </row>
    <row r="65" spans="1:13" ht="42.75" customHeight="1">
      <c r="A65" s="144"/>
      <c r="B65" s="144"/>
      <c r="C65" s="144">
        <v>34.1</v>
      </c>
      <c r="D65" s="145" t="s">
        <v>373</v>
      </c>
      <c r="E65" s="148" t="s">
        <v>374</v>
      </c>
      <c r="F65" s="144" t="s">
        <v>134</v>
      </c>
      <c r="G65" s="145" t="s">
        <v>375</v>
      </c>
      <c r="H65" s="144"/>
      <c r="I65" s="144" t="s">
        <v>258</v>
      </c>
      <c r="J65" s="144"/>
      <c r="K65" s="144"/>
      <c r="L65" s="144"/>
      <c r="M65" s="145"/>
    </row>
    <row r="66" spans="1:13" ht="42" customHeight="1">
      <c r="A66" s="144"/>
      <c r="B66" s="144"/>
      <c r="C66" s="144">
        <v>34.2</v>
      </c>
      <c r="D66" s="145" t="s">
        <v>376</v>
      </c>
      <c r="E66" s="145" t="s">
        <v>144</v>
      </c>
      <c r="F66" s="144" t="s">
        <v>134</v>
      </c>
      <c r="G66" s="144"/>
      <c r="H66" s="144"/>
      <c r="J66" s="144"/>
      <c r="K66" s="144"/>
      <c r="L66" s="144"/>
      <c r="M66" s="145"/>
    </row>
    <row r="67" spans="1:13" ht="66" customHeight="1">
      <c r="A67" s="144"/>
      <c r="B67" s="144"/>
      <c r="C67" s="144" t="s">
        <v>377</v>
      </c>
      <c r="D67" s="148" t="s">
        <v>378</v>
      </c>
      <c r="E67" s="148"/>
      <c r="F67" s="144" t="s">
        <v>134</v>
      </c>
      <c r="G67" s="144"/>
      <c r="H67" s="144"/>
      <c r="I67" s="144"/>
      <c r="J67" s="144"/>
      <c r="K67" s="144" t="s">
        <v>258</v>
      </c>
      <c r="L67" s="144"/>
      <c r="M67" s="145" t="s">
        <v>379</v>
      </c>
    </row>
    <row r="68" spans="1:13" ht="48" customHeight="1">
      <c r="A68" s="144"/>
      <c r="B68" s="144"/>
      <c r="C68" s="144" t="s">
        <v>380</v>
      </c>
      <c r="D68" s="148" t="s">
        <v>381</v>
      </c>
      <c r="E68" s="148"/>
      <c r="F68" s="144" t="s">
        <v>134</v>
      </c>
      <c r="G68" s="144"/>
      <c r="H68" s="144"/>
      <c r="I68" s="144"/>
      <c r="J68" s="144"/>
      <c r="K68" s="144" t="s">
        <v>258</v>
      </c>
      <c r="L68" s="144"/>
      <c r="M68" s="145" t="s">
        <v>379</v>
      </c>
    </row>
    <row r="69" spans="1:13" ht="63" customHeight="1">
      <c r="A69" s="144">
        <v>19</v>
      </c>
      <c r="B69" s="145" t="s">
        <v>382</v>
      </c>
      <c r="C69" s="144">
        <v>35</v>
      </c>
      <c r="D69" s="145" t="s">
        <v>383</v>
      </c>
      <c r="E69" s="151"/>
      <c r="F69" s="144" t="s">
        <v>134</v>
      </c>
      <c r="G69" s="144"/>
      <c r="H69" s="144"/>
      <c r="I69" s="144"/>
      <c r="J69" s="144"/>
      <c r="K69" s="144"/>
      <c r="L69" s="144"/>
      <c r="M69" s="145"/>
    </row>
    <row r="70" spans="1:13" ht="63">
      <c r="A70" s="144"/>
      <c r="B70" s="144"/>
      <c r="C70" s="144">
        <v>35.1</v>
      </c>
      <c r="D70" s="145" t="s">
        <v>384</v>
      </c>
      <c r="E70" s="145" t="s">
        <v>385</v>
      </c>
      <c r="F70" s="144" t="s">
        <v>134</v>
      </c>
      <c r="G70" s="144"/>
      <c r="H70" s="144"/>
      <c r="I70" s="144"/>
      <c r="J70" s="144"/>
      <c r="K70" s="144" t="s">
        <v>258</v>
      </c>
      <c r="L70" s="144"/>
      <c r="M70" s="145" t="s">
        <v>386</v>
      </c>
    </row>
    <row r="71" spans="1:13" ht="63">
      <c r="A71" s="144"/>
      <c r="B71" s="144"/>
      <c r="C71" s="144">
        <v>35.2</v>
      </c>
      <c r="D71" s="145" t="s">
        <v>387</v>
      </c>
      <c r="E71" s="145" t="s">
        <v>385</v>
      </c>
      <c r="F71" s="144" t="s">
        <v>134</v>
      </c>
      <c r="G71" s="144"/>
      <c r="H71" s="144"/>
      <c r="I71" s="144"/>
      <c r="J71" s="144"/>
      <c r="K71" s="144" t="s">
        <v>258</v>
      </c>
      <c r="L71" s="144"/>
      <c r="M71" s="145" t="s">
        <v>386</v>
      </c>
    </row>
    <row r="72" spans="1:13" ht="63">
      <c r="A72" s="144"/>
      <c r="B72" s="144"/>
      <c r="C72" s="144">
        <v>35.3</v>
      </c>
      <c r="D72" s="145" t="s">
        <v>388</v>
      </c>
      <c r="E72" s="145" t="s">
        <v>144</v>
      </c>
      <c r="F72" s="144" t="s">
        <v>134</v>
      </c>
      <c r="G72" s="144"/>
      <c r="H72" s="144"/>
      <c r="I72" s="144"/>
      <c r="J72" s="144"/>
      <c r="K72" s="144" t="s">
        <v>258</v>
      </c>
      <c r="L72" s="144"/>
      <c r="M72" s="145" t="s">
        <v>386</v>
      </c>
    </row>
    <row r="73" spans="1:13" ht="44.25" customHeight="1">
      <c r="A73" s="144">
        <v>20</v>
      </c>
      <c r="B73" s="145" t="s">
        <v>389</v>
      </c>
      <c r="C73" s="144">
        <v>36</v>
      </c>
      <c r="D73" s="148" t="s">
        <v>390</v>
      </c>
      <c r="E73" s="145" t="s">
        <v>391</v>
      </c>
      <c r="F73" s="144" t="s">
        <v>134</v>
      </c>
      <c r="G73" s="144"/>
      <c r="H73" s="144"/>
      <c r="I73" s="144"/>
      <c r="J73" s="144"/>
      <c r="K73" s="144" t="s">
        <v>258</v>
      </c>
      <c r="L73" s="144"/>
      <c r="M73" s="145"/>
    </row>
    <row r="74" spans="1:13" ht="62.25" customHeight="1">
      <c r="A74" s="144">
        <v>21</v>
      </c>
      <c r="B74" s="145" t="s">
        <v>392</v>
      </c>
      <c r="C74" s="144">
        <v>37</v>
      </c>
      <c r="D74" s="145" t="s">
        <v>393</v>
      </c>
      <c r="E74" s="145" t="s">
        <v>394</v>
      </c>
      <c r="F74" s="144" t="s">
        <v>134</v>
      </c>
      <c r="G74" s="144"/>
      <c r="H74" s="144"/>
      <c r="I74" s="144"/>
      <c r="J74" s="144"/>
      <c r="K74" s="144" t="s">
        <v>258</v>
      </c>
      <c r="L74" s="144"/>
      <c r="M74" s="145" t="s">
        <v>395</v>
      </c>
    </row>
    <row r="75" spans="1:13" ht="147" customHeight="1">
      <c r="A75" s="144">
        <v>22</v>
      </c>
      <c r="B75" s="145" t="s">
        <v>396</v>
      </c>
      <c r="C75" s="144">
        <v>38</v>
      </c>
      <c r="D75" s="145" t="s">
        <v>397</v>
      </c>
      <c r="E75" s="145" t="s">
        <v>398</v>
      </c>
      <c r="F75" s="144" t="s">
        <v>134</v>
      </c>
      <c r="G75" s="144"/>
      <c r="H75" s="144"/>
      <c r="I75" s="144"/>
      <c r="J75" s="144"/>
      <c r="K75" s="144"/>
      <c r="L75" s="144" t="s">
        <v>258</v>
      </c>
      <c r="M75" s="145" t="s">
        <v>399</v>
      </c>
    </row>
    <row r="76" spans="1:13" ht="87" customHeight="1">
      <c r="A76" s="144">
        <v>23</v>
      </c>
      <c r="B76" s="145" t="s">
        <v>400</v>
      </c>
      <c r="C76" s="144">
        <v>39</v>
      </c>
      <c r="D76" s="148" t="s">
        <v>401</v>
      </c>
      <c r="E76" s="148" t="s">
        <v>153</v>
      </c>
      <c r="F76" s="149" t="s">
        <v>169</v>
      </c>
      <c r="G76" s="145" t="s">
        <v>402</v>
      </c>
      <c r="H76" s="144"/>
      <c r="I76" s="144"/>
      <c r="J76" s="144"/>
      <c r="K76" s="144" t="s">
        <v>258</v>
      </c>
      <c r="L76" s="144"/>
      <c r="M76" s="145" t="s">
        <v>403</v>
      </c>
    </row>
    <row r="77" spans="1:13" ht="84">
      <c r="A77" s="144">
        <v>24</v>
      </c>
      <c r="B77" s="145" t="s">
        <v>404</v>
      </c>
      <c r="C77" s="144">
        <v>40</v>
      </c>
      <c r="D77" s="172" t="s">
        <v>405</v>
      </c>
      <c r="E77" s="145" t="s">
        <v>145</v>
      </c>
      <c r="F77" s="144" t="s">
        <v>134</v>
      </c>
      <c r="G77" s="144"/>
      <c r="H77" s="144"/>
      <c r="I77" s="144"/>
      <c r="J77" s="144"/>
      <c r="K77" s="144"/>
      <c r="L77" s="144" t="s">
        <v>258</v>
      </c>
      <c r="M77" s="145" t="s">
        <v>406</v>
      </c>
    </row>
    <row r="78" spans="1:13" ht="147">
      <c r="A78" s="144">
        <v>25</v>
      </c>
      <c r="B78" s="145" t="s">
        <v>407</v>
      </c>
      <c r="C78" s="144">
        <v>41</v>
      </c>
      <c r="D78" s="145" t="s">
        <v>408</v>
      </c>
      <c r="E78" s="145" t="s">
        <v>409</v>
      </c>
      <c r="F78" s="144" t="s">
        <v>134</v>
      </c>
      <c r="G78" s="144"/>
      <c r="H78" s="144"/>
      <c r="I78" s="144"/>
      <c r="J78" s="144"/>
      <c r="K78" s="144" t="s">
        <v>258</v>
      </c>
      <c r="L78" s="144"/>
      <c r="M78" s="145" t="s">
        <v>410</v>
      </c>
    </row>
    <row r="79" spans="1:13" ht="88.5" customHeight="1">
      <c r="A79" s="144"/>
      <c r="B79" s="145"/>
      <c r="C79" s="144">
        <v>42</v>
      </c>
      <c r="D79" s="148" t="s">
        <v>411</v>
      </c>
      <c r="E79" s="148" t="s">
        <v>412</v>
      </c>
      <c r="F79" s="149" t="s">
        <v>134</v>
      </c>
      <c r="G79" s="144"/>
      <c r="H79" s="144"/>
      <c r="I79" s="144"/>
      <c r="J79" s="144"/>
      <c r="K79" s="144" t="s">
        <v>258</v>
      </c>
      <c r="L79" s="144"/>
      <c r="M79" s="145" t="s">
        <v>413</v>
      </c>
    </row>
    <row r="80" spans="1:13" ht="105">
      <c r="A80" s="144">
        <v>26</v>
      </c>
      <c r="B80" s="145" t="s">
        <v>414</v>
      </c>
      <c r="C80" s="144">
        <v>43</v>
      </c>
      <c r="D80" s="145" t="s">
        <v>415</v>
      </c>
      <c r="E80" s="145" t="s">
        <v>132</v>
      </c>
      <c r="F80" s="149" t="s">
        <v>170</v>
      </c>
      <c r="G80" s="144"/>
      <c r="H80" s="144"/>
      <c r="I80" s="144"/>
      <c r="J80" s="144"/>
      <c r="K80" s="144"/>
      <c r="L80" s="144"/>
      <c r="M80" s="144"/>
    </row>
    <row r="81" spans="1:13" ht="65.25" customHeight="1">
      <c r="A81" s="144"/>
      <c r="B81" s="145"/>
      <c r="C81" s="144">
        <v>43.1</v>
      </c>
      <c r="D81" s="148" t="s">
        <v>416</v>
      </c>
      <c r="E81" s="148"/>
      <c r="F81" s="149"/>
      <c r="G81" s="144"/>
      <c r="H81" s="144"/>
      <c r="I81" s="144"/>
      <c r="J81" s="144"/>
      <c r="K81" s="144"/>
      <c r="L81" s="144" t="s">
        <v>258</v>
      </c>
      <c r="M81" s="145" t="s">
        <v>417</v>
      </c>
    </row>
    <row r="82" spans="1:13" ht="65.25" customHeight="1">
      <c r="A82" s="144"/>
      <c r="B82" s="145"/>
      <c r="C82" s="144">
        <v>43.2</v>
      </c>
      <c r="D82" s="148" t="s">
        <v>418</v>
      </c>
      <c r="E82" s="148"/>
      <c r="F82" s="149"/>
      <c r="G82" s="144"/>
      <c r="H82" s="144"/>
      <c r="I82" s="144"/>
      <c r="J82" s="144"/>
      <c r="K82" s="144"/>
      <c r="L82" s="144" t="s">
        <v>258</v>
      </c>
      <c r="M82" s="145" t="s">
        <v>417</v>
      </c>
    </row>
    <row r="83" spans="1:13" ht="65.25" customHeight="1">
      <c r="A83" s="144"/>
      <c r="B83" s="145"/>
      <c r="C83" s="144">
        <v>43.3</v>
      </c>
      <c r="D83" s="148" t="s">
        <v>419</v>
      </c>
      <c r="E83" s="148"/>
      <c r="F83" s="149"/>
      <c r="G83" s="144"/>
      <c r="H83" s="144"/>
      <c r="I83" s="144"/>
      <c r="J83" s="144"/>
      <c r="K83" s="144"/>
      <c r="L83" s="144" t="s">
        <v>258</v>
      </c>
      <c r="M83" s="145" t="s">
        <v>417</v>
      </c>
    </row>
    <row r="84" spans="1:13" ht="65.25" customHeight="1">
      <c r="A84" s="144"/>
      <c r="B84" s="145"/>
      <c r="C84" s="144">
        <v>43.4</v>
      </c>
      <c r="D84" s="148" t="s">
        <v>420</v>
      </c>
      <c r="E84" s="148"/>
      <c r="F84" s="149"/>
      <c r="G84" s="144"/>
      <c r="H84" s="144"/>
      <c r="I84" s="144"/>
      <c r="J84" s="144"/>
      <c r="K84" s="144"/>
      <c r="L84" s="144" t="s">
        <v>258</v>
      </c>
      <c r="M84" s="145" t="s">
        <v>417</v>
      </c>
    </row>
    <row r="85" spans="1:13" ht="21">
      <c r="A85" s="408" t="s">
        <v>171</v>
      </c>
      <c r="B85" s="408"/>
      <c r="C85" s="408"/>
      <c r="D85" s="408"/>
      <c r="E85" s="161"/>
      <c r="F85" s="169"/>
      <c r="G85" s="144"/>
      <c r="H85" s="144"/>
      <c r="I85" s="144"/>
      <c r="J85" s="144"/>
      <c r="K85" s="144"/>
      <c r="L85" s="144"/>
      <c r="M85" s="145"/>
    </row>
    <row r="86" spans="1:13" ht="84.75" customHeight="1">
      <c r="A86" s="144">
        <v>27</v>
      </c>
      <c r="B86" s="145" t="s">
        <v>172</v>
      </c>
      <c r="C86" s="144">
        <v>44</v>
      </c>
      <c r="D86" s="173" t="s">
        <v>421</v>
      </c>
      <c r="E86" s="173" t="s">
        <v>422</v>
      </c>
      <c r="F86" s="144" t="s">
        <v>134</v>
      </c>
      <c r="G86" s="144"/>
      <c r="H86" s="144"/>
      <c r="I86" s="144" t="s">
        <v>258</v>
      </c>
      <c r="J86" s="144"/>
      <c r="K86" s="144"/>
      <c r="L86" s="144"/>
      <c r="M86" s="145"/>
    </row>
    <row r="87" spans="1:13" ht="45" customHeight="1">
      <c r="A87" s="144"/>
      <c r="B87" s="144"/>
      <c r="C87" s="144">
        <v>45</v>
      </c>
      <c r="D87" s="159" t="s">
        <v>423</v>
      </c>
      <c r="E87" s="159" t="s">
        <v>424</v>
      </c>
      <c r="F87" s="144" t="s">
        <v>173</v>
      </c>
      <c r="G87" s="144"/>
      <c r="H87" s="144"/>
      <c r="I87" s="144"/>
      <c r="J87" s="144"/>
      <c r="K87" s="144" t="s">
        <v>258</v>
      </c>
      <c r="L87" s="144"/>
      <c r="M87" s="145" t="s">
        <v>425</v>
      </c>
    </row>
    <row r="88" spans="1:13" ht="43.5" customHeight="1">
      <c r="A88" s="144"/>
      <c r="B88" s="144"/>
      <c r="C88" s="144">
        <v>46</v>
      </c>
      <c r="D88" s="159" t="s">
        <v>426</v>
      </c>
      <c r="E88" s="151"/>
      <c r="F88" s="144" t="s">
        <v>174</v>
      </c>
      <c r="G88" s="144"/>
      <c r="H88" s="144"/>
      <c r="I88" s="144"/>
      <c r="J88" s="144"/>
      <c r="K88" s="144"/>
      <c r="L88" s="144"/>
      <c r="M88" s="145"/>
    </row>
    <row r="89" spans="1:13" ht="43.5" customHeight="1">
      <c r="A89" s="144"/>
      <c r="B89" s="144"/>
      <c r="C89" s="144">
        <v>46.1</v>
      </c>
      <c r="D89" s="159" t="s">
        <v>427</v>
      </c>
      <c r="E89" s="159" t="s">
        <v>133</v>
      </c>
      <c r="F89" s="144"/>
      <c r="G89" s="144"/>
      <c r="H89" s="144"/>
      <c r="I89" s="144"/>
      <c r="J89" s="144"/>
      <c r="K89" s="144" t="s">
        <v>258</v>
      </c>
      <c r="L89" s="144"/>
      <c r="M89" s="145" t="s">
        <v>428</v>
      </c>
    </row>
    <row r="90" spans="1:13" ht="43.5" customHeight="1">
      <c r="A90" s="144"/>
      <c r="B90" s="144"/>
      <c r="C90" s="144">
        <v>46.2</v>
      </c>
      <c r="D90" s="159" t="s">
        <v>429</v>
      </c>
      <c r="E90" s="159" t="s">
        <v>147</v>
      </c>
      <c r="F90" s="144"/>
      <c r="G90" s="144"/>
      <c r="H90" s="144"/>
      <c r="I90" s="144"/>
      <c r="J90" s="144"/>
      <c r="K90" s="144" t="s">
        <v>258</v>
      </c>
      <c r="L90" s="144"/>
      <c r="M90" s="145" t="s">
        <v>428</v>
      </c>
    </row>
    <row r="91" spans="1:13" ht="23.25" customHeight="1">
      <c r="A91" s="408" t="s">
        <v>175</v>
      </c>
      <c r="B91" s="408"/>
      <c r="C91" s="408"/>
      <c r="D91" s="408"/>
      <c r="E91" s="161"/>
      <c r="F91" s="169"/>
      <c r="G91" s="144"/>
      <c r="H91" s="144"/>
      <c r="I91" s="144"/>
      <c r="J91" s="144"/>
      <c r="K91" s="144"/>
      <c r="L91" s="144"/>
      <c r="M91" s="145"/>
    </row>
    <row r="92" spans="1:13" ht="81.75" customHeight="1">
      <c r="A92" s="144">
        <v>28</v>
      </c>
      <c r="B92" s="145" t="s">
        <v>176</v>
      </c>
      <c r="C92" s="144">
        <v>47</v>
      </c>
      <c r="D92" s="165" t="s">
        <v>430</v>
      </c>
      <c r="E92" s="166"/>
      <c r="F92" s="144" t="s">
        <v>165</v>
      </c>
      <c r="G92" s="144"/>
      <c r="H92" s="144"/>
      <c r="I92" s="144"/>
      <c r="J92" s="144"/>
      <c r="K92" s="144" t="s">
        <v>258</v>
      </c>
      <c r="L92" s="144"/>
      <c r="M92" s="145" t="s">
        <v>431</v>
      </c>
    </row>
    <row r="93" spans="1:13" ht="22.5" customHeight="1">
      <c r="A93" s="408" t="s">
        <v>432</v>
      </c>
      <c r="B93" s="408"/>
      <c r="C93" s="408"/>
      <c r="D93" s="408"/>
      <c r="E93" s="161"/>
      <c r="F93" s="169"/>
      <c r="G93" s="144"/>
      <c r="H93" s="144"/>
      <c r="I93" s="144"/>
      <c r="J93" s="144"/>
      <c r="K93" s="144"/>
      <c r="L93" s="144"/>
      <c r="M93" s="145"/>
    </row>
    <row r="94" spans="1:13" ht="104.25" customHeight="1">
      <c r="A94" s="144">
        <v>29</v>
      </c>
      <c r="B94" s="145" t="s">
        <v>177</v>
      </c>
      <c r="C94" s="144">
        <v>48</v>
      </c>
      <c r="D94" s="152" t="s">
        <v>433</v>
      </c>
      <c r="E94" s="152" t="s">
        <v>178</v>
      </c>
      <c r="F94" s="144" t="s">
        <v>159</v>
      </c>
      <c r="G94" s="145" t="s">
        <v>434</v>
      </c>
      <c r="H94" s="144"/>
      <c r="I94" s="144"/>
      <c r="J94" s="144"/>
      <c r="K94" s="144" t="s">
        <v>258</v>
      </c>
      <c r="L94" s="144"/>
      <c r="M94" s="145" t="s">
        <v>435</v>
      </c>
    </row>
    <row r="95" spans="1:13" ht="44.25" customHeight="1">
      <c r="A95" s="144"/>
      <c r="B95" s="145"/>
      <c r="C95" s="144">
        <v>49</v>
      </c>
      <c r="D95" s="148" t="s">
        <v>436</v>
      </c>
      <c r="E95" s="148" t="s">
        <v>437</v>
      </c>
      <c r="F95" s="149" t="s">
        <v>167</v>
      </c>
      <c r="G95" s="144"/>
      <c r="H95" s="144"/>
      <c r="I95" s="144" t="s">
        <v>258</v>
      </c>
      <c r="J95" s="144"/>
      <c r="K95" s="144"/>
      <c r="L95" s="144"/>
      <c r="M95" s="145"/>
    </row>
    <row r="96" spans="1:13" ht="21">
      <c r="A96" s="407" t="s">
        <v>179</v>
      </c>
      <c r="B96" s="407"/>
      <c r="C96" s="407"/>
      <c r="D96" s="407"/>
      <c r="E96" s="167"/>
      <c r="F96" s="167"/>
      <c r="G96" s="144"/>
      <c r="H96" s="144"/>
      <c r="I96" s="144"/>
      <c r="J96" s="144"/>
      <c r="K96" s="144"/>
      <c r="L96" s="144"/>
      <c r="M96" s="145"/>
    </row>
    <row r="97" spans="1:13" ht="21">
      <c r="A97" s="408" t="s">
        <v>180</v>
      </c>
      <c r="B97" s="408"/>
      <c r="C97" s="408"/>
      <c r="D97" s="408"/>
      <c r="E97" s="161"/>
      <c r="F97" s="169"/>
      <c r="G97" s="144"/>
      <c r="H97" s="144"/>
      <c r="I97" s="144"/>
      <c r="J97" s="144"/>
      <c r="K97" s="144"/>
      <c r="L97" s="144"/>
      <c r="M97" s="145"/>
    </row>
    <row r="98" spans="1:13" ht="84">
      <c r="A98" s="144">
        <v>30</v>
      </c>
      <c r="B98" s="145" t="s">
        <v>438</v>
      </c>
      <c r="C98" s="144">
        <v>50</v>
      </c>
      <c r="D98" s="145" t="s">
        <v>439</v>
      </c>
      <c r="E98" s="145" t="s">
        <v>440</v>
      </c>
      <c r="F98" s="144" t="s">
        <v>181</v>
      </c>
      <c r="G98" s="144"/>
      <c r="H98" s="144"/>
      <c r="I98" s="144"/>
      <c r="J98" s="144"/>
      <c r="K98" s="144" t="s">
        <v>258</v>
      </c>
      <c r="L98" s="144"/>
      <c r="M98" s="145" t="s">
        <v>441</v>
      </c>
    </row>
    <row r="99" spans="1:13" ht="84">
      <c r="A99" s="144"/>
      <c r="B99" s="145"/>
      <c r="C99" s="144">
        <v>51</v>
      </c>
      <c r="D99" s="145" t="s">
        <v>442</v>
      </c>
      <c r="E99" s="145" t="s">
        <v>443</v>
      </c>
      <c r="F99" s="144" t="s">
        <v>181</v>
      </c>
      <c r="G99" s="144"/>
      <c r="H99" s="144"/>
      <c r="I99" s="144"/>
      <c r="J99" s="144"/>
      <c r="K99" s="144" t="s">
        <v>258</v>
      </c>
      <c r="L99" s="144"/>
      <c r="M99" s="145" t="s">
        <v>441</v>
      </c>
    </row>
    <row r="100" spans="1:13" ht="62.25" customHeight="1">
      <c r="A100" s="144">
        <v>31</v>
      </c>
      <c r="B100" s="148" t="s">
        <v>444</v>
      </c>
      <c r="C100" s="144">
        <v>52</v>
      </c>
      <c r="D100" s="145" t="s">
        <v>445</v>
      </c>
      <c r="E100" s="151"/>
      <c r="F100" s="144" t="s">
        <v>182</v>
      </c>
      <c r="G100" s="144"/>
      <c r="H100" s="144"/>
      <c r="I100" s="144"/>
      <c r="J100" s="144"/>
      <c r="K100" s="144"/>
      <c r="L100" s="144"/>
      <c r="M100" s="145"/>
    </row>
    <row r="101" spans="1:13" ht="315">
      <c r="A101" s="144"/>
      <c r="B101" s="148"/>
      <c r="C101" s="144">
        <v>52.1</v>
      </c>
      <c r="D101" s="145" t="s">
        <v>446</v>
      </c>
      <c r="E101" s="145" t="s">
        <v>160</v>
      </c>
      <c r="F101" s="144" t="s">
        <v>182</v>
      </c>
      <c r="G101" s="144"/>
      <c r="H101" s="144"/>
      <c r="I101" s="144"/>
      <c r="J101" s="144"/>
      <c r="K101" s="144"/>
      <c r="L101" s="144" t="s">
        <v>258</v>
      </c>
      <c r="M101" s="145" t="s">
        <v>447</v>
      </c>
    </row>
    <row r="102" spans="1:13" ht="75" customHeight="1">
      <c r="A102" s="144"/>
      <c r="B102" s="148"/>
      <c r="C102" s="144">
        <v>52.2</v>
      </c>
      <c r="D102" s="145" t="s">
        <v>448</v>
      </c>
      <c r="E102" s="151"/>
      <c r="F102" s="144" t="s">
        <v>182</v>
      </c>
      <c r="G102" s="144"/>
      <c r="H102" s="144"/>
      <c r="I102" s="144"/>
      <c r="J102" s="144"/>
      <c r="K102" s="144"/>
      <c r="L102" s="144"/>
      <c r="M102" s="145"/>
    </row>
    <row r="103" spans="1:13" ht="315">
      <c r="A103" s="144"/>
      <c r="B103" s="148"/>
      <c r="C103" s="144" t="s">
        <v>449</v>
      </c>
      <c r="D103" s="145" t="s">
        <v>450</v>
      </c>
      <c r="E103" s="145" t="s">
        <v>451</v>
      </c>
      <c r="F103" s="144"/>
      <c r="G103" s="144"/>
      <c r="H103" s="144"/>
      <c r="I103" s="144"/>
      <c r="J103" s="144"/>
      <c r="K103" s="144"/>
      <c r="L103" s="144" t="s">
        <v>258</v>
      </c>
      <c r="M103" s="145" t="s">
        <v>447</v>
      </c>
    </row>
    <row r="104" spans="1:13" ht="315">
      <c r="A104" s="144"/>
      <c r="B104" s="148"/>
      <c r="C104" s="144" t="s">
        <v>452</v>
      </c>
      <c r="D104" s="145" t="s">
        <v>453</v>
      </c>
      <c r="E104" s="145" t="s">
        <v>451</v>
      </c>
      <c r="F104" s="144"/>
      <c r="G104" s="144"/>
      <c r="H104" s="144"/>
      <c r="I104" s="144"/>
      <c r="J104" s="144"/>
      <c r="K104" s="144"/>
      <c r="L104" s="144" t="s">
        <v>258</v>
      </c>
      <c r="M104" s="145" t="s">
        <v>447</v>
      </c>
    </row>
    <row r="105" spans="1:13" ht="21">
      <c r="A105" s="407" t="s">
        <v>183</v>
      </c>
      <c r="B105" s="407"/>
      <c r="C105" s="407"/>
      <c r="D105" s="407"/>
      <c r="E105" s="167"/>
      <c r="F105" s="168"/>
      <c r="G105" s="144"/>
      <c r="H105" s="144"/>
      <c r="I105" s="144"/>
      <c r="J105" s="144"/>
      <c r="K105" s="144"/>
      <c r="L105" s="144"/>
      <c r="M105" s="145"/>
    </row>
    <row r="106" spans="1:13" ht="21">
      <c r="A106" s="408" t="s">
        <v>184</v>
      </c>
      <c r="B106" s="408"/>
      <c r="C106" s="408"/>
      <c r="D106" s="408"/>
      <c r="E106" s="161"/>
      <c r="F106" s="169"/>
      <c r="G106" s="144"/>
      <c r="H106" s="144"/>
      <c r="I106" s="144"/>
      <c r="J106" s="144"/>
      <c r="K106" s="144"/>
      <c r="L106" s="144"/>
      <c r="M106" s="145"/>
    </row>
    <row r="107" spans="1:13" ht="147">
      <c r="A107" s="149">
        <v>32</v>
      </c>
      <c r="B107" s="148" t="s">
        <v>185</v>
      </c>
      <c r="C107" s="149">
        <v>53</v>
      </c>
      <c r="D107" s="148" t="s">
        <v>454</v>
      </c>
      <c r="E107" s="148" t="s">
        <v>186</v>
      </c>
      <c r="F107" s="149" t="s">
        <v>187</v>
      </c>
      <c r="G107" s="144"/>
      <c r="H107" s="144"/>
      <c r="I107" s="144"/>
      <c r="J107" s="144"/>
      <c r="K107" s="144"/>
      <c r="L107" s="144" t="s">
        <v>258</v>
      </c>
      <c r="M107" s="145" t="s">
        <v>455</v>
      </c>
    </row>
    <row r="108" spans="1:13" ht="273">
      <c r="A108" s="149"/>
      <c r="B108" s="148"/>
      <c r="C108" s="149">
        <v>54</v>
      </c>
      <c r="D108" s="148" t="s">
        <v>456</v>
      </c>
      <c r="E108" s="148" t="s">
        <v>186</v>
      </c>
      <c r="F108" s="149" t="s">
        <v>187</v>
      </c>
      <c r="G108" s="145" t="s">
        <v>457</v>
      </c>
      <c r="H108" s="144"/>
      <c r="I108" s="144"/>
      <c r="J108" s="144"/>
      <c r="K108" s="144"/>
      <c r="L108" s="144" t="s">
        <v>258</v>
      </c>
      <c r="M108" s="145" t="s">
        <v>458</v>
      </c>
    </row>
    <row r="109" spans="1:13" ht="84" customHeight="1">
      <c r="A109" s="149"/>
      <c r="B109" s="148"/>
      <c r="C109" s="149">
        <v>55</v>
      </c>
      <c r="D109" s="148" t="s">
        <v>459</v>
      </c>
      <c r="E109" s="148" t="s">
        <v>147</v>
      </c>
      <c r="F109" s="149" t="s">
        <v>188</v>
      </c>
      <c r="G109" s="144"/>
      <c r="H109" s="144"/>
      <c r="I109" s="144"/>
      <c r="J109" s="144"/>
      <c r="K109" s="144"/>
      <c r="L109" s="144" t="s">
        <v>258</v>
      </c>
      <c r="M109" s="145" t="s">
        <v>460</v>
      </c>
    </row>
    <row r="110" spans="1:13" ht="83.25" customHeight="1">
      <c r="A110" s="144">
        <v>33</v>
      </c>
      <c r="B110" s="145" t="s">
        <v>189</v>
      </c>
      <c r="C110" s="144">
        <v>56</v>
      </c>
      <c r="D110" s="153" t="s">
        <v>461</v>
      </c>
      <c r="E110" s="171" t="s">
        <v>462</v>
      </c>
      <c r="F110" s="144" t="s">
        <v>190</v>
      </c>
      <c r="G110" s="144"/>
      <c r="H110" s="144"/>
      <c r="I110" s="144"/>
      <c r="J110" s="144"/>
      <c r="K110" s="144"/>
      <c r="L110" s="144"/>
      <c r="M110" s="145"/>
    </row>
    <row r="111" spans="1:13" ht="116.25" customHeight="1">
      <c r="A111" s="144"/>
      <c r="B111" s="145"/>
      <c r="C111" s="144">
        <v>56.1</v>
      </c>
      <c r="D111" s="153" t="s">
        <v>463</v>
      </c>
      <c r="E111" s="171" t="s">
        <v>462</v>
      </c>
      <c r="F111" s="144" t="s">
        <v>190</v>
      </c>
      <c r="G111" s="144"/>
      <c r="H111" s="144"/>
      <c r="I111" s="144"/>
      <c r="J111" s="144"/>
      <c r="K111" s="144" t="s">
        <v>258</v>
      </c>
      <c r="L111" s="144"/>
      <c r="M111" s="145" t="s">
        <v>464</v>
      </c>
    </row>
    <row r="112" spans="1:13" ht="117.75" customHeight="1">
      <c r="A112" s="144"/>
      <c r="B112" s="145"/>
      <c r="C112" s="144">
        <v>56.2</v>
      </c>
      <c r="D112" s="153" t="s">
        <v>465</v>
      </c>
      <c r="E112" s="153" t="s">
        <v>462</v>
      </c>
      <c r="F112" s="144" t="s">
        <v>190</v>
      </c>
      <c r="G112" s="144"/>
      <c r="H112" s="144"/>
      <c r="I112" s="144"/>
      <c r="J112" s="144"/>
      <c r="K112" s="144" t="s">
        <v>258</v>
      </c>
      <c r="L112" s="144"/>
      <c r="M112" s="145" t="s">
        <v>464</v>
      </c>
    </row>
    <row r="113" spans="1:13" ht="117" customHeight="1">
      <c r="A113" s="144"/>
      <c r="B113" s="145"/>
      <c r="C113" s="144">
        <v>56.3</v>
      </c>
      <c r="D113" s="153" t="s">
        <v>466</v>
      </c>
      <c r="E113" s="153" t="s">
        <v>462</v>
      </c>
      <c r="F113" s="144" t="s">
        <v>190</v>
      </c>
      <c r="G113" s="144"/>
      <c r="H113" s="144"/>
      <c r="I113" s="144"/>
      <c r="J113" s="144"/>
      <c r="K113" s="144" t="s">
        <v>258</v>
      </c>
      <c r="L113" s="144"/>
      <c r="M113" s="145" t="s">
        <v>464</v>
      </c>
    </row>
    <row r="114" spans="1:13" ht="61.5" customHeight="1">
      <c r="A114" s="144"/>
      <c r="B114" s="144"/>
      <c r="C114" s="144">
        <v>57</v>
      </c>
      <c r="D114" s="159" t="s">
        <v>467</v>
      </c>
      <c r="E114" s="159" t="s">
        <v>133</v>
      </c>
      <c r="F114" s="144" t="s">
        <v>165</v>
      </c>
      <c r="G114" s="144"/>
      <c r="H114" s="144"/>
      <c r="I114" s="144"/>
      <c r="J114" s="144"/>
      <c r="K114" s="144"/>
      <c r="L114" s="144"/>
      <c r="M114" s="145"/>
    </row>
    <row r="115" spans="1:13" ht="65.25" customHeight="1">
      <c r="A115" s="144"/>
      <c r="B115" s="144"/>
      <c r="C115" s="144">
        <v>57.1</v>
      </c>
      <c r="D115" s="153" t="s">
        <v>468</v>
      </c>
      <c r="E115" s="159" t="s">
        <v>133</v>
      </c>
      <c r="F115" s="144" t="s">
        <v>165</v>
      </c>
      <c r="G115" s="145" t="s">
        <v>469</v>
      </c>
      <c r="H115" s="144"/>
      <c r="I115" s="144"/>
      <c r="J115" s="144"/>
      <c r="K115" s="144" t="s">
        <v>258</v>
      </c>
      <c r="L115" s="144"/>
      <c r="M115" s="145" t="s">
        <v>470</v>
      </c>
    </row>
    <row r="116" spans="1:13" ht="67.5" customHeight="1">
      <c r="A116" s="144"/>
      <c r="B116" s="144"/>
      <c r="C116" s="144">
        <v>57.2</v>
      </c>
      <c r="D116" s="153" t="s">
        <v>471</v>
      </c>
      <c r="E116" s="159" t="s">
        <v>133</v>
      </c>
      <c r="F116" s="144" t="s">
        <v>165</v>
      </c>
      <c r="G116" s="145" t="s">
        <v>472</v>
      </c>
      <c r="H116" s="144"/>
      <c r="I116" s="144"/>
      <c r="J116" s="144"/>
      <c r="K116" s="144" t="s">
        <v>258</v>
      </c>
      <c r="L116" s="144"/>
      <c r="M116" s="145" t="s">
        <v>470</v>
      </c>
    </row>
    <row r="117" spans="1:13" ht="63">
      <c r="A117" s="144"/>
      <c r="B117" s="144"/>
      <c r="C117" s="144">
        <v>57.3</v>
      </c>
      <c r="D117" s="153" t="s">
        <v>473</v>
      </c>
      <c r="E117" s="159" t="s">
        <v>133</v>
      </c>
      <c r="F117" s="144" t="s">
        <v>165</v>
      </c>
      <c r="G117" s="145" t="s">
        <v>474</v>
      </c>
      <c r="H117" s="144"/>
      <c r="I117" s="144"/>
      <c r="J117" s="144"/>
      <c r="K117" s="144" t="s">
        <v>258</v>
      </c>
      <c r="L117" s="144"/>
      <c r="M117" s="145" t="s">
        <v>470</v>
      </c>
    </row>
    <row r="118" spans="1:13" ht="43.5" customHeight="1">
      <c r="A118" s="144"/>
      <c r="B118" s="144"/>
      <c r="C118" s="144">
        <v>58</v>
      </c>
      <c r="D118" s="155" t="s">
        <v>475</v>
      </c>
      <c r="E118" s="159" t="s">
        <v>138</v>
      </c>
      <c r="F118" s="144" t="s">
        <v>139</v>
      </c>
      <c r="G118" s="144"/>
      <c r="H118" s="144"/>
      <c r="I118" s="144"/>
      <c r="J118" s="144"/>
      <c r="K118" s="144" t="s">
        <v>258</v>
      </c>
      <c r="L118" s="144"/>
      <c r="M118" s="150" t="s">
        <v>476</v>
      </c>
    </row>
    <row r="119" spans="1:13" ht="19.5" customHeight="1">
      <c r="A119" s="408" t="s">
        <v>191</v>
      </c>
      <c r="B119" s="408"/>
      <c r="C119" s="408"/>
      <c r="D119" s="408"/>
      <c r="E119" s="161"/>
      <c r="F119" s="169"/>
      <c r="G119" s="144"/>
      <c r="H119" s="144"/>
      <c r="I119" s="144"/>
      <c r="J119" s="144"/>
      <c r="K119" s="144"/>
      <c r="L119" s="144"/>
      <c r="M119" s="145"/>
    </row>
    <row r="120" spans="1:13" ht="62.25" customHeight="1">
      <c r="A120" s="144">
        <v>34</v>
      </c>
      <c r="B120" s="145" t="s">
        <v>192</v>
      </c>
      <c r="C120" s="144">
        <v>59</v>
      </c>
      <c r="D120" s="145" t="s">
        <v>477</v>
      </c>
      <c r="E120" s="145" t="s">
        <v>147</v>
      </c>
      <c r="F120" s="144" t="s">
        <v>182</v>
      </c>
      <c r="G120" s="144"/>
      <c r="H120" s="144"/>
      <c r="I120" s="144" t="s">
        <v>258</v>
      </c>
      <c r="J120" s="144"/>
      <c r="K120" s="144"/>
      <c r="L120" s="144"/>
      <c r="M120" s="145"/>
    </row>
    <row r="121" spans="1:13" ht="126">
      <c r="A121" s="144">
        <v>35</v>
      </c>
      <c r="B121" s="145" t="s">
        <v>193</v>
      </c>
      <c r="C121" s="157">
        <v>60</v>
      </c>
      <c r="D121" s="165" t="s">
        <v>478</v>
      </c>
      <c r="E121" s="174" t="s">
        <v>479</v>
      </c>
      <c r="F121" s="157" t="s">
        <v>165</v>
      </c>
      <c r="G121" s="144"/>
      <c r="H121" s="144"/>
      <c r="I121" s="144"/>
      <c r="J121" s="144"/>
      <c r="K121" s="144" t="s">
        <v>258</v>
      </c>
      <c r="L121" s="144"/>
      <c r="M121" s="145" t="s">
        <v>480</v>
      </c>
    </row>
    <row r="122" spans="1:13" ht="18" customHeight="1">
      <c r="A122" s="408" t="s">
        <v>194</v>
      </c>
      <c r="B122" s="408"/>
      <c r="C122" s="408"/>
      <c r="D122" s="408"/>
      <c r="E122" s="161"/>
      <c r="F122" s="169"/>
      <c r="G122" s="144"/>
      <c r="H122" s="144"/>
      <c r="I122" s="144"/>
      <c r="J122" s="144"/>
      <c r="K122" s="144"/>
      <c r="L122" s="144"/>
      <c r="M122" s="145"/>
    </row>
    <row r="123" spans="1:13" ht="105">
      <c r="A123" s="144">
        <v>36</v>
      </c>
      <c r="B123" s="145" t="s">
        <v>195</v>
      </c>
      <c r="C123" s="144">
        <v>61</v>
      </c>
      <c r="D123" s="148" t="s">
        <v>481</v>
      </c>
      <c r="E123" s="148" t="s">
        <v>482</v>
      </c>
      <c r="F123" s="144" t="s">
        <v>196</v>
      </c>
      <c r="G123" s="145" t="s">
        <v>483</v>
      </c>
      <c r="H123" s="144"/>
      <c r="I123" s="144"/>
      <c r="J123" s="144" t="s">
        <v>258</v>
      </c>
      <c r="K123" s="144"/>
      <c r="L123" s="144"/>
      <c r="M123" s="145" t="s">
        <v>484</v>
      </c>
    </row>
    <row r="124" spans="1:13" ht="189">
      <c r="A124" s="144"/>
      <c r="B124" s="144"/>
      <c r="C124" s="144">
        <v>62</v>
      </c>
      <c r="D124" s="148" t="s">
        <v>485</v>
      </c>
      <c r="E124" s="148" t="s">
        <v>486</v>
      </c>
      <c r="F124" s="144" t="s">
        <v>197</v>
      </c>
      <c r="G124" s="144"/>
      <c r="H124" s="144"/>
      <c r="I124" s="144"/>
      <c r="J124" s="144"/>
      <c r="K124" s="144"/>
      <c r="L124" s="144" t="s">
        <v>258</v>
      </c>
      <c r="M124" s="145" t="s">
        <v>487</v>
      </c>
    </row>
    <row r="125" spans="1:13" ht="41.25" customHeight="1">
      <c r="A125" s="144">
        <v>37</v>
      </c>
      <c r="B125" s="145" t="s">
        <v>198</v>
      </c>
      <c r="C125" s="144">
        <v>63</v>
      </c>
      <c r="D125" s="145" t="s">
        <v>488</v>
      </c>
      <c r="E125" s="151"/>
      <c r="F125" s="144" t="s">
        <v>197</v>
      </c>
      <c r="G125" s="144"/>
      <c r="H125" s="144"/>
      <c r="I125" s="144"/>
      <c r="J125" s="144"/>
      <c r="K125" s="144"/>
      <c r="L125" s="144"/>
      <c r="M125" s="145"/>
    </row>
    <row r="126" spans="1:13" ht="63">
      <c r="A126" s="144"/>
      <c r="B126" s="144"/>
      <c r="C126" s="144">
        <v>63.1</v>
      </c>
      <c r="D126" s="145" t="s">
        <v>489</v>
      </c>
      <c r="E126" s="175" t="s">
        <v>490</v>
      </c>
      <c r="F126" s="144" t="s">
        <v>197</v>
      </c>
      <c r="G126" s="144"/>
      <c r="H126" s="144"/>
      <c r="I126" s="144"/>
      <c r="J126" s="144"/>
      <c r="K126" s="144" t="s">
        <v>258</v>
      </c>
      <c r="L126" s="144"/>
      <c r="M126" s="145" t="s">
        <v>491</v>
      </c>
    </row>
    <row r="127" spans="1:13" ht="63">
      <c r="A127" s="144"/>
      <c r="B127" s="144"/>
      <c r="C127" s="144">
        <v>63.2</v>
      </c>
      <c r="D127" s="145" t="s">
        <v>492</v>
      </c>
      <c r="E127" s="175" t="s">
        <v>493</v>
      </c>
      <c r="F127" s="144" t="s">
        <v>197</v>
      </c>
      <c r="G127" s="144"/>
      <c r="H127" s="144"/>
      <c r="I127" s="144"/>
      <c r="J127" s="144"/>
      <c r="K127" s="144" t="s">
        <v>258</v>
      </c>
      <c r="L127" s="144"/>
      <c r="M127" s="145" t="s">
        <v>491</v>
      </c>
    </row>
    <row r="128" spans="1:13" ht="18.75" customHeight="1">
      <c r="A128" s="408" t="s">
        <v>199</v>
      </c>
      <c r="B128" s="408"/>
      <c r="C128" s="408"/>
      <c r="D128" s="408"/>
      <c r="E128" s="161"/>
      <c r="F128" s="169"/>
      <c r="G128" s="144"/>
      <c r="H128" s="144"/>
      <c r="I128" s="144"/>
      <c r="J128" s="144"/>
      <c r="K128" s="144"/>
      <c r="L128" s="144"/>
      <c r="M128" s="145"/>
    </row>
    <row r="129" spans="1:13" s="160" customFormat="1" ht="108" customHeight="1">
      <c r="A129" s="158">
        <v>38</v>
      </c>
      <c r="B129" s="159" t="s">
        <v>200</v>
      </c>
      <c r="C129" s="158">
        <v>64</v>
      </c>
      <c r="D129" s="165" t="s">
        <v>494</v>
      </c>
      <c r="E129" s="174" t="s">
        <v>495</v>
      </c>
      <c r="F129" s="158" t="s">
        <v>201</v>
      </c>
      <c r="G129" s="158"/>
      <c r="H129" s="158"/>
      <c r="I129" s="158"/>
      <c r="J129" s="158"/>
      <c r="K129" s="158"/>
      <c r="L129" s="158" t="s">
        <v>258</v>
      </c>
      <c r="M129" s="159" t="s">
        <v>496</v>
      </c>
    </row>
    <row r="130" spans="1:13" ht="42">
      <c r="A130" s="144"/>
      <c r="B130" s="144"/>
      <c r="C130" s="144">
        <v>65</v>
      </c>
      <c r="D130" s="148" t="s">
        <v>497</v>
      </c>
      <c r="E130" s="148" t="s">
        <v>133</v>
      </c>
      <c r="F130" s="149" t="s">
        <v>202</v>
      </c>
      <c r="G130" s="144"/>
      <c r="H130" s="144"/>
      <c r="I130" s="144"/>
      <c r="J130" s="144"/>
      <c r="K130" s="144" t="s">
        <v>258</v>
      </c>
      <c r="L130" s="144"/>
      <c r="M130" s="145" t="s">
        <v>498</v>
      </c>
    </row>
  </sheetData>
  <sheetProtection/>
  <mergeCells count="21">
    <mergeCell ref="A96:D96"/>
    <mergeCell ref="A97:D97"/>
    <mergeCell ref="A122:D122"/>
    <mergeCell ref="A128:D128"/>
    <mergeCell ref="A105:D105"/>
    <mergeCell ref="A106:D106"/>
    <mergeCell ref="A119:D119"/>
    <mergeCell ref="A2:F2"/>
    <mergeCell ref="G2:G3"/>
    <mergeCell ref="M2:M3"/>
    <mergeCell ref="A4:F4"/>
    <mergeCell ref="A5:D5"/>
    <mergeCell ref="A20:D20"/>
    <mergeCell ref="A22:D22"/>
    <mergeCell ref="A35:F35"/>
    <mergeCell ref="A40:D40"/>
    <mergeCell ref="A41:D41"/>
    <mergeCell ref="A45:D45"/>
    <mergeCell ref="A93:D93"/>
    <mergeCell ref="A85:D85"/>
    <mergeCell ref="A91:D91"/>
  </mergeCells>
  <hyperlinks>
    <hyperlink ref="M6" r:id="rId1" display="http://savemom.anamai.moph.go.th"/>
    <hyperlink ref="M17" r:id="rId2" display="http://agingthai.dms.moph.go.th"/>
    <hyperlink ref="M18" r:id="rId3" display="http://agingthai.dms.moph.go.th"/>
    <hyperlink ref="M118" r:id="rId4" display="http://gishealth.moph.go.th/pcu"/>
  </hyperlink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scale="75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8">
      <selection activeCell="F15" sqref="F15"/>
    </sheetView>
  </sheetViews>
  <sheetFormatPr defaultColWidth="9.140625" defaultRowHeight="23.25"/>
  <cols>
    <col min="1" max="1" width="45.57421875" style="109" customWidth="1"/>
    <col min="2" max="2" width="54.421875" style="109" customWidth="1"/>
    <col min="3" max="3" width="39.7109375" style="109" customWidth="1"/>
    <col min="4" max="16384" width="9.140625" style="109" customWidth="1"/>
  </cols>
  <sheetData>
    <row r="1" spans="1:3" ht="27.75" customHeight="1">
      <c r="A1" s="419" t="s">
        <v>210</v>
      </c>
      <c r="B1" s="419"/>
      <c r="C1" s="419"/>
    </row>
    <row r="3" spans="1:3" ht="42" customHeight="1">
      <c r="A3" s="131" t="s">
        <v>52</v>
      </c>
      <c r="B3" s="131" t="s">
        <v>63</v>
      </c>
      <c r="C3" s="131" t="s">
        <v>67</v>
      </c>
    </row>
    <row r="4" spans="1:3" ht="39" customHeight="1">
      <c r="A4" s="422" t="s">
        <v>53</v>
      </c>
      <c r="B4" s="128" t="s">
        <v>54</v>
      </c>
      <c r="C4" s="413" t="s">
        <v>211</v>
      </c>
    </row>
    <row r="5" spans="1:3" ht="39" customHeight="1">
      <c r="A5" s="422"/>
      <c r="B5" s="128" t="s">
        <v>81</v>
      </c>
      <c r="C5" s="414"/>
    </row>
    <row r="6" spans="1:3" ht="39" customHeight="1">
      <c r="A6" s="422"/>
      <c r="B6" s="128" t="s">
        <v>82</v>
      </c>
      <c r="C6" s="414"/>
    </row>
    <row r="7" spans="1:3" ht="57.75" customHeight="1">
      <c r="A7" s="422"/>
      <c r="B7" s="129" t="s">
        <v>55</v>
      </c>
      <c r="C7" s="415"/>
    </row>
    <row r="8" spans="1:3" ht="24" customHeight="1">
      <c r="A8" s="422" t="s">
        <v>56</v>
      </c>
      <c r="B8" s="129" t="s">
        <v>57</v>
      </c>
      <c r="C8" s="413" t="s">
        <v>212</v>
      </c>
    </row>
    <row r="9" spans="1:3" ht="24" customHeight="1">
      <c r="A9" s="422"/>
      <c r="B9" s="129" t="s">
        <v>58</v>
      </c>
      <c r="C9" s="414"/>
    </row>
    <row r="10" spans="1:3" ht="24" customHeight="1">
      <c r="A10" s="422"/>
      <c r="B10" s="129" t="s">
        <v>59</v>
      </c>
      <c r="C10" s="414"/>
    </row>
    <row r="11" spans="1:3" ht="24" customHeight="1">
      <c r="A11" s="422"/>
      <c r="B11" s="129" t="s">
        <v>83</v>
      </c>
      <c r="C11" s="414"/>
    </row>
    <row r="12" spans="1:3" ht="24" customHeight="1">
      <c r="A12" s="422"/>
      <c r="B12" s="129" t="s">
        <v>84</v>
      </c>
      <c r="C12" s="415"/>
    </row>
    <row r="13" spans="1:3" ht="21">
      <c r="A13" s="127" t="s">
        <v>60</v>
      </c>
      <c r="B13" s="127" t="s">
        <v>85</v>
      </c>
      <c r="C13" s="129"/>
    </row>
    <row r="14" spans="1:3" ht="21">
      <c r="A14" s="422" t="s">
        <v>61</v>
      </c>
      <c r="B14" s="130" t="s">
        <v>86</v>
      </c>
      <c r="C14" s="416" t="s">
        <v>523</v>
      </c>
    </row>
    <row r="15" spans="1:3" ht="21">
      <c r="A15" s="422"/>
      <c r="B15" s="129" t="s">
        <v>87</v>
      </c>
      <c r="C15" s="417"/>
    </row>
    <row r="16" spans="1:3" ht="21">
      <c r="A16" s="422"/>
      <c r="B16" s="129" t="s">
        <v>88</v>
      </c>
      <c r="C16" s="418"/>
    </row>
    <row r="18" spans="1:2" ht="21">
      <c r="A18" s="420"/>
      <c r="B18" s="420"/>
    </row>
    <row r="19" ht="21">
      <c r="A19" s="110"/>
    </row>
    <row r="20" ht="21">
      <c r="A20" s="110"/>
    </row>
    <row r="21" ht="21">
      <c r="A21" s="110"/>
    </row>
    <row r="22" ht="21">
      <c r="A22" s="110"/>
    </row>
    <row r="23" spans="1:2" ht="21">
      <c r="A23" s="421"/>
      <c r="B23" s="421"/>
    </row>
    <row r="24" ht="21">
      <c r="A24" s="110"/>
    </row>
    <row r="25" ht="21">
      <c r="A25" s="111"/>
    </row>
    <row r="26" ht="21">
      <c r="A26" s="110"/>
    </row>
    <row r="27" spans="1:2" ht="21">
      <c r="A27" s="421"/>
      <c r="B27" s="421"/>
    </row>
    <row r="28" spans="1:2" ht="21">
      <c r="A28" s="421"/>
      <c r="B28" s="421"/>
    </row>
    <row r="29" ht="21">
      <c r="A29" s="110"/>
    </row>
    <row r="30" ht="21">
      <c r="A30" s="111"/>
    </row>
    <row r="31" ht="21">
      <c r="A31" s="110"/>
    </row>
    <row r="32" ht="21">
      <c r="A32" s="111"/>
    </row>
  </sheetData>
  <sheetProtection/>
  <mergeCells count="11">
    <mergeCell ref="A28:B28"/>
    <mergeCell ref="A4:A7"/>
    <mergeCell ref="A8:A12"/>
    <mergeCell ref="A14:A16"/>
    <mergeCell ref="C4:C7"/>
    <mergeCell ref="C8:C12"/>
    <mergeCell ref="C14:C16"/>
    <mergeCell ref="A1:C1"/>
    <mergeCell ref="A18:B18"/>
    <mergeCell ref="A23:B23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SSOchana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Panumart</dc:creator>
  <cp:keywords/>
  <dc:description/>
  <cp:lastModifiedBy>COM-NB</cp:lastModifiedBy>
  <cp:lastPrinted>2021-12-15T08:21:10Z</cp:lastPrinted>
  <dcterms:created xsi:type="dcterms:W3CDTF">2009-02-19T06:09:57Z</dcterms:created>
  <dcterms:modified xsi:type="dcterms:W3CDTF">2021-12-15T08:21:44Z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